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72ad0e9e0f66166/Documents/Enugu Electricity Regulatory Comission/EERC tariff Model/"/>
    </mc:Choice>
  </mc:AlternateContent>
  <xr:revisionPtr revIDLastSave="0" documentId="8_{A4A64D5F-94E0-4AFE-A85C-ACA13F21843D}" xr6:coauthVersionLast="47" xr6:coauthVersionMax="47" xr10:uidLastSave="{00000000-0000-0000-0000-000000000000}"/>
  <bookViews>
    <workbookView xWindow="-110" yWindow="-110" windowWidth="19420" windowHeight="10420" tabRatio="821" activeTab="1" xr2:uid="{00000000-000D-0000-FFFF-FFFF00000000}"/>
  </bookViews>
  <sheets>
    <sheet name="Error Report" sheetId="1098" r:id="rId1"/>
    <sheet name="Cover Page" sheetId="1080" r:id="rId2"/>
    <sheet name="Control" sheetId="1079" r:id="rId3"/>
    <sheet name="User Guide" sheetId="1081" r:id="rId4"/>
    <sheet name="-Input--&gt;" sheetId="1087" r:id="rId5"/>
    <sheet name="Input Data" sheetId="1077" r:id="rId6"/>
    <sheet name="Regulatory Asset Base" sheetId="1076" r:id="rId7"/>
    <sheet name="Regulated OPEX" sheetId="1093" r:id="rId8"/>
    <sheet name="-Calculations--&gt;" sheetId="1088" r:id="rId9"/>
    <sheet name="Gen and Trans" sheetId="1094" r:id="rId10"/>
    <sheet name="Asset Depreciation" sheetId="101" r:id="rId11"/>
    <sheet name="Tariff Calculation" sheetId="1073" r:id="rId12"/>
    <sheet name="Tariff" sheetId="1097" r:id="rId13"/>
  </sheets>
  <definedNames>
    <definedName name="ADJ">'Asset Depreciation'!#REF!</definedName>
    <definedName name="IQ_ADDIN" hidden="1">"AUTO"</definedName>
    <definedName name="NPV" localSheetId="12">Tariff!#REF!</definedName>
    <definedName name="NPV">'Tariff Calculation'!#REF!</definedName>
    <definedName name="NPV_P" localSheetId="12">Tariff!#REF!</definedName>
    <definedName name="NPV_P">'Tariff Calculation'!#REF!</definedName>
  </definedNames>
  <calcPr calcId="191029" iterateDelta="9.9999999999999995E-7"/>
</workbook>
</file>

<file path=xl/calcChain.xml><?xml version="1.0" encoding="utf-8"?>
<calcChain xmlns="http://schemas.openxmlformats.org/spreadsheetml/2006/main">
  <c r="G10" i="1094" l="1"/>
  <c r="G25" i="1094" s="1"/>
  <c r="H25" i="1097" l="1"/>
  <c r="I25" i="1097"/>
  <c r="J25" i="1097"/>
  <c r="K25" i="1097"/>
  <c r="L25" i="1097"/>
  <c r="M25" i="1097"/>
  <c r="N25" i="1097"/>
  <c r="O25" i="1097"/>
  <c r="P25" i="1097"/>
  <c r="Q25" i="1097"/>
  <c r="R25" i="1097"/>
  <c r="S25" i="1097"/>
  <c r="T25" i="1097"/>
  <c r="U25" i="1097"/>
  <c r="V25" i="1097"/>
  <c r="W25" i="1097"/>
  <c r="X25" i="1097"/>
  <c r="Y25" i="1097"/>
  <c r="Z25" i="1097"/>
  <c r="AA25" i="1097"/>
  <c r="AB25" i="1097"/>
  <c r="AC25" i="1097"/>
  <c r="AD25" i="1097"/>
  <c r="H26" i="1097"/>
  <c r="I26" i="1097"/>
  <c r="J26" i="1097"/>
  <c r="K26" i="1097"/>
  <c r="L26" i="1097"/>
  <c r="M26" i="1097"/>
  <c r="N26" i="1097"/>
  <c r="O26" i="1097"/>
  <c r="P26" i="1097"/>
  <c r="Q26" i="1097"/>
  <c r="R26" i="1097"/>
  <c r="S26" i="1097"/>
  <c r="T26" i="1097"/>
  <c r="U26" i="1097"/>
  <c r="V26" i="1097"/>
  <c r="W26" i="1097"/>
  <c r="X26" i="1097"/>
  <c r="Y26" i="1097"/>
  <c r="Z26" i="1097"/>
  <c r="AA26" i="1097"/>
  <c r="AB26" i="1097"/>
  <c r="AC26" i="1097"/>
  <c r="AD26" i="1097"/>
  <c r="H27" i="1097"/>
  <c r="I27" i="1097"/>
  <c r="J27" i="1097"/>
  <c r="K27" i="1097"/>
  <c r="L27" i="1097"/>
  <c r="M27" i="1097"/>
  <c r="N27" i="1097"/>
  <c r="O27" i="1097"/>
  <c r="P27" i="1097"/>
  <c r="Q27" i="1097"/>
  <c r="R27" i="1097"/>
  <c r="S27" i="1097"/>
  <c r="T27" i="1097"/>
  <c r="U27" i="1097"/>
  <c r="V27" i="1097"/>
  <c r="W27" i="1097"/>
  <c r="X27" i="1097"/>
  <c r="Y27" i="1097"/>
  <c r="Z27" i="1097"/>
  <c r="AA27" i="1097"/>
  <c r="AB27" i="1097"/>
  <c r="AC27" i="1097"/>
  <c r="AD27" i="1097"/>
  <c r="H28" i="1097"/>
  <c r="I28" i="1097"/>
  <c r="J28" i="1097"/>
  <c r="K28" i="1097"/>
  <c r="L28" i="1097"/>
  <c r="M28" i="1097"/>
  <c r="N28" i="1097"/>
  <c r="O28" i="1097"/>
  <c r="P28" i="1097"/>
  <c r="Q28" i="1097"/>
  <c r="R28" i="1097"/>
  <c r="S28" i="1097"/>
  <c r="T28" i="1097"/>
  <c r="U28" i="1097"/>
  <c r="V28" i="1097"/>
  <c r="W28" i="1097"/>
  <c r="X28" i="1097"/>
  <c r="Y28" i="1097"/>
  <c r="Z28" i="1097"/>
  <c r="AA28" i="1097"/>
  <c r="AB28" i="1097"/>
  <c r="AC28" i="1097"/>
  <c r="AD28" i="1097"/>
  <c r="H32" i="1097"/>
  <c r="I32" i="1097"/>
  <c r="J32" i="1097"/>
  <c r="K32" i="1097"/>
  <c r="L32" i="1097"/>
  <c r="M32" i="1097"/>
  <c r="N32" i="1097"/>
  <c r="O32" i="1097"/>
  <c r="P32" i="1097"/>
  <c r="Q32" i="1097"/>
  <c r="R32" i="1097"/>
  <c r="S32" i="1097"/>
  <c r="T32" i="1097"/>
  <c r="U32" i="1097"/>
  <c r="V32" i="1097"/>
  <c r="W32" i="1097"/>
  <c r="X32" i="1097"/>
  <c r="Y32" i="1097"/>
  <c r="Z32" i="1097"/>
  <c r="AA32" i="1097"/>
  <c r="AB32" i="1097"/>
  <c r="AC32" i="1097"/>
  <c r="AD32" i="1097"/>
  <c r="H12" i="1097"/>
  <c r="I12" i="1097"/>
  <c r="J12" i="1097"/>
  <c r="K12" i="1097"/>
  <c r="L12" i="1097"/>
  <c r="M12" i="1097"/>
  <c r="N12" i="1097"/>
  <c r="O12" i="1097"/>
  <c r="P12" i="1097"/>
  <c r="Q12" i="1097"/>
  <c r="R12" i="1097"/>
  <c r="S12" i="1097"/>
  <c r="T12" i="1097"/>
  <c r="U12" i="1097"/>
  <c r="V12" i="1097"/>
  <c r="W12" i="1097"/>
  <c r="X12" i="1097"/>
  <c r="Y12" i="1097"/>
  <c r="Z12" i="1097"/>
  <c r="AA12" i="1097"/>
  <c r="AB12" i="1097"/>
  <c r="AC12" i="1097"/>
  <c r="AD12" i="1097"/>
  <c r="H13" i="1097"/>
  <c r="I13" i="1097"/>
  <c r="J13" i="1097"/>
  <c r="K13" i="1097"/>
  <c r="L13" i="1097"/>
  <c r="M13" i="1097"/>
  <c r="N13" i="1097"/>
  <c r="O13" i="1097"/>
  <c r="P13" i="1097"/>
  <c r="Q13" i="1097"/>
  <c r="R13" i="1097"/>
  <c r="S13" i="1097"/>
  <c r="T13" i="1097"/>
  <c r="U13" i="1097"/>
  <c r="V13" i="1097"/>
  <c r="W13" i="1097"/>
  <c r="X13" i="1097"/>
  <c r="Y13" i="1097"/>
  <c r="Z13" i="1097"/>
  <c r="AA13" i="1097"/>
  <c r="AB13" i="1097"/>
  <c r="AC13" i="1097"/>
  <c r="AD13" i="1097"/>
  <c r="H14" i="1097"/>
  <c r="I14" i="1097"/>
  <c r="J14" i="1097"/>
  <c r="K14" i="1097"/>
  <c r="L14" i="1097"/>
  <c r="M14" i="1097"/>
  <c r="N14" i="1097"/>
  <c r="O14" i="1097"/>
  <c r="P14" i="1097"/>
  <c r="Q14" i="1097"/>
  <c r="R14" i="1097"/>
  <c r="S14" i="1097"/>
  <c r="T14" i="1097"/>
  <c r="U14" i="1097"/>
  <c r="V14" i="1097"/>
  <c r="W14" i="1097"/>
  <c r="X14" i="1097"/>
  <c r="Y14" i="1097"/>
  <c r="Z14" i="1097"/>
  <c r="AA14" i="1097"/>
  <c r="AB14" i="1097"/>
  <c r="AC14" i="1097"/>
  <c r="AD14" i="1097"/>
  <c r="H15" i="1097"/>
  <c r="I15" i="1097"/>
  <c r="J15" i="1097"/>
  <c r="K15" i="1097"/>
  <c r="L15" i="1097"/>
  <c r="M15" i="1097"/>
  <c r="N15" i="1097"/>
  <c r="O15" i="1097"/>
  <c r="P15" i="1097"/>
  <c r="Q15" i="1097"/>
  <c r="R15" i="1097"/>
  <c r="S15" i="1097"/>
  <c r="T15" i="1097"/>
  <c r="U15" i="1097"/>
  <c r="V15" i="1097"/>
  <c r="W15" i="1097"/>
  <c r="X15" i="1097"/>
  <c r="Y15" i="1097"/>
  <c r="Z15" i="1097"/>
  <c r="AA15" i="1097"/>
  <c r="AB15" i="1097"/>
  <c r="AC15" i="1097"/>
  <c r="AD15" i="1097"/>
  <c r="G4" i="1097"/>
  <c r="H4" i="1097" s="1"/>
  <c r="I4" i="1097" s="1"/>
  <c r="J4" i="1097" s="1"/>
  <c r="K4" i="1097" s="1"/>
  <c r="L4" i="1097" s="1"/>
  <c r="M4" i="1097" s="1"/>
  <c r="N4" i="1097" s="1"/>
  <c r="O4" i="1097" s="1"/>
  <c r="P4" i="1097" s="1"/>
  <c r="Q4" i="1097" s="1"/>
  <c r="R4" i="1097" s="1"/>
  <c r="S4" i="1097" s="1"/>
  <c r="T4" i="1097" s="1"/>
  <c r="U4" i="1097" s="1"/>
  <c r="V4" i="1097" s="1"/>
  <c r="W4" i="1097" s="1"/>
  <c r="X4" i="1097" s="1"/>
  <c r="Y4" i="1097" s="1"/>
  <c r="Z4" i="1097" s="1"/>
  <c r="AA4" i="1097" s="1"/>
  <c r="AB4" i="1097" s="1"/>
  <c r="AC4" i="1097" s="1"/>
  <c r="AD4" i="1097" s="1"/>
  <c r="H148" i="1076"/>
  <c r="H147" i="1076"/>
  <c r="H146" i="1076"/>
  <c r="H145" i="1076"/>
  <c r="H144" i="1076"/>
  <c r="H143" i="1076"/>
  <c r="H142" i="1076"/>
  <c r="H141" i="1076"/>
  <c r="H140" i="1076"/>
  <c r="H134" i="1076"/>
  <c r="H133" i="1076"/>
  <c r="H132" i="1076"/>
  <c r="H131" i="1076"/>
  <c r="H130" i="1076"/>
  <c r="H129" i="1076"/>
  <c r="H128" i="1076"/>
  <c r="H127" i="1076"/>
  <c r="H126" i="1076"/>
  <c r="H120" i="1076"/>
  <c r="H119" i="1076"/>
  <c r="H118" i="1076"/>
  <c r="H117" i="1076"/>
  <c r="H116" i="1076"/>
  <c r="H115" i="1076"/>
  <c r="H114" i="1076"/>
  <c r="H113" i="1076"/>
  <c r="H121" i="1076" s="1"/>
  <c r="H112" i="1076"/>
  <c r="H106" i="1076"/>
  <c r="H105" i="1076"/>
  <c r="H104" i="1076"/>
  <c r="H103" i="1076"/>
  <c r="H102" i="1076"/>
  <c r="H101" i="1076"/>
  <c r="H100" i="1076"/>
  <c r="H99" i="1076"/>
  <c r="H98" i="1076"/>
  <c r="H92" i="1076"/>
  <c r="H91" i="1076"/>
  <c r="H90" i="1076"/>
  <c r="H89" i="1076"/>
  <c r="H88" i="1076"/>
  <c r="H87" i="1076"/>
  <c r="H86" i="1076"/>
  <c r="H85" i="1076"/>
  <c r="H84" i="1076"/>
  <c r="H78" i="1076"/>
  <c r="H77" i="1076"/>
  <c r="H76" i="1076"/>
  <c r="H75" i="1076"/>
  <c r="H74" i="1076"/>
  <c r="H73" i="1076"/>
  <c r="H72" i="1076"/>
  <c r="H71" i="1076"/>
  <c r="H70" i="1076"/>
  <c r="G32" i="1077"/>
  <c r="G33" i="1077" s="1"/>
  <c r="H32" i="1077"/>
  <c r="H33" i="1077" s="1"/>
  <c r="H36" i="1077" s="1"/>
  <c r="I32" i="1077"/>
  <c r="I33" i="1077" s="1"/>
  <c r="I36" i="1077" s="1"/>
  <c r="J32" i="1077"/>
  <c r="J33" i="1077" s="1"/>
  <c r="J35" i="1077" s="1"/>
  <c r="K32" i="1077"/>
  <c r="K33" i="1077" s="1"/>
  <c r="G55" i="1077"/>
  <c r="D12" i="101"/>
  <c r="D13" i="101"/>
  <c r="D14" i="101"/>
  <c r="D15" i="101"/>
  <c r="D16" i="101"/>
  <c r="D17" i="101"/>
  <c r="D18" i="101"/>
  <c r="D19" i="101"/>
  <c r="D20" i="101"/>
  <c r="D11" i="101"/>
  <c r="E75" i="1077"/>
  <c r="E20" i="101" s="1"/>
  <c r="E74" i="1077"/>
  <c r="E19" i="101" s="1"/>
  <c r="E73" i="1077"/>
  <c r="E18" i="101" s="1"/>
  <c r="E72" i="1077"/>
  <c r="E17" i="101" s="1"/>
  <c r="E71" i="1077"/>
  <c r="E16" i="101" s="1"/>
  <c r="E70" i="1077"/>
  <c r="E15" i="101" s="1"/>
  <c r="E69" i="1077"/>
  <c r="E14" i="101" s="1"/>
  <c r="E68" i="1077"/>
  <c r="E13" i="101" s="1"/>
  <c r="E67" i="1077"/>
  <c r="E12" i="101" s="1"/>
  <c r="E66" i="1077"/>
  <c r="E11" i="101" s="1"/>
  <c r="H10" i="1094"/>
  <c r="I10" i="1094"/>
  <c r="I20" i="1094" s="1"/>
  <c r="J10" i="1094"/>
  <c r="J20" i="1094" s="1"/>
  <c r="K10" i="1094"/>
  <c r="K20" i="1094" s="1"/>
  <c r="L10" i="1094"/>
  <c r="L20" i="1094" s="1"/>
  <c r="M10" i="1094"/>
  <c r="M20" i="1094" s="1"/>
  <c r="N10" i="1094"/>
  <c r="N25" i="1094" s="1"/>
  <c r="O10" i="1094"/>
  <c r="P10" i="1094"/>
  <c r="Q10" i="1094"/>
  <c r="R10" i="1094"/>
  <c r="R20" i="1094" s="1"/>
  <c r="S10" i="1094"/>
  <c r="S15" i="1094" s="1"/>
  <c r="T10" i="1094"/>
  <c r="T15" i="1094" s="1"/>
  <c r="U10" i="1094"/>
  <c r="U20" i="1094" s="1"/>
  <c r="V10" i="1094"/>
  <c r="V15" i="1094" s="1"/>
  <c r="W10" i="1094"/>
  <c r="W15" i="1094" s="1"/>
  <c r="X10" i="1094"/>
  <c r="X15" i="1094" s="1"/>
  <c r="Y10" i="1094"/>
  <c r="Y15" i="1094" s="1"/>
  <c r="Z10" i="1094"/>
  <c r="Z20" i="1094" s="1"/>
  <c r="AA10" i="1094"/>
  <c r="AA20" i="1094" s="1"/>
  <c r="AB10" i="1094"/>
  <c r="AB20" i="1094" s="1"/>
  <c r="AC10" i="1094"/>
  <c r="AC20" i="1094" s="1"/>
  <c r="AD10" i="1094"/>
  <c r="AD25" i="1094" s="1"/>
  <c r="AE10" i="1094"/>
  <c r="AE15" i="1094" s="1"/>
  <c r="G20" i="1094"/>
  <c r="G14" i="1073" s="1"/>
  <c r="G26" i="1073" s="1"/>
  <c r="G39" i="1073" s="1"/>
  <c r="G55" i="1073" s="1"/>
  <c r="H55" i="1077"/>
  <c r="I55" i="1077"/>
  <c r="J55" i="1077"/>
  <c r="K55" i="1077"/>
  <c r="L55" i="1077"/>
  <c r="M55" i="1077"/>
  <c r="N55" i="1077"/>
  <c r="O55" i="1077"/>
  <c r="P55" i="1077"/>
  <c r="Q55" i="1077"/>
  <c r="R55" i="1077"/>
  <c r="S55" i="1077"/>
  <c r="T55" i="1077"/>
  <c r="U55" i="1077"/>
  <c r="V55" i="1077"/>
  <c r="W55" i="1077"/>
  <c r="X55" i="1077"/>
  <c r="Y55" i="1077"/>
  <c r="Z55" i="1077"/>
  <c r="AA55" i="1077"/>
  <c r="AB55" i="1077"/>
  <c r="AC55" i="1077"/>
  <c r="AD55" i="1077"/>
  <c r="AE55" i="1077"/>
  <c r="K15" i="1073"/>
  <c r="L15" i="1073"/>
  <c r="M15" i="1073"/>
  <c r="N15" i="1073"/>
  <c r="O15" i="1073"/>
  <c r="P15" i="1073"/>
  <c r="Q15" i="1073"/>
  <c r="R15" i="1073"/>
  <c r="S15" i="1073"/>
  <c r="T15" i="1073"/>
  <c r="U15" i="1073"/>
  <c r="V15" i="1073"/>
  <c r="W15" i="1073"/>
  <c r="X15" i="1073"/>
  <c r="Y15" i="1073"/>
  <c r="Z15" i="1073"/>
  <c r="AA15" i="1073"/>
  <c r="AB15" i="1073"/>
  <c r="AC15" i="1073"/>
  <c r="AD15" i="1073"/>
  <c r="K16" i="1073"/>
  <c r="L16" i="1073"/>
  <c r="M16" i="1073"/>
  <c r="N16" i="1073"/>
  <c r="O16" i="1073"/>
  <c r="P16" i="1073"/>
  <c r="Q16" i="1073"/>
  <c r="R16" i="1073"/>
  <c r="S16" i="1073"/>
  <c r="T16" i="1073"/>
  <c r="U16" i="1073"/>
  <c r="V16" i="1073"/>
  <c r="W16" i="1073"/>
  <c r="X16" i="1073"/>
  <c r="Y16" i="1073"/>
  <c r="Z16" i="1073"/>
  <c r="AA16" i="1073"/>
  <c r="AB16" i="1073"/>
  <c r="AC16" i="1073"/>
  <c r="AD16" i="1073"/>
  <c r="H15" i="1073"/>
  <c r="I15" i="1073"/>
  <c r="J15" i="1073"/>
  <c r="H16" i="1073"/>
  <c r="I16" i="1073"/>
  <c r="J16" i="1073"/>
  <c r="G16" i="1073"/>
  <c r="G15" i="1073"/>
  <c r="G4" i="1073"/>
  <c r="E550" i="101"/>
  <c r="E549" i="101"/>
  <c r="E548" i="101"/>
  <c r="E547" i="101"/>
  <c r="E546" i="101"/>
  <c r="E545" i="101"/>
  <c r="E544" i="101"/>
  <c r="E543" i="101"/>
  <c r="E542" i="101"/>
  <c r="E541" i="101"/>
  <c r="E540" i="101"/>
  <c r="E539" i="101"/>
  <c r="E538" i="101"/>
  <c r="E537" i="101"/>
  <c r="E536" i="101"/>
  <c r="E535" i="101"/>
  <c r="E534" i="101"/>
  <c r="C531" i="101"/>
  <c r="C532" i="101" s="1"/>
  <c r="E530" i="101"/>
  <c r="F511" i="101"/>
  <c r="G510" i="101"/>
  <c r="F510" i="101"/>
  <c r="C502" i="101"/>
  <c r="AD519" i="101" s="1"/>
  <c r="B502" i="101"/>
  <c r="E498" i="101"/>
  <c r="E497" i="101"/>
  <c r="E496" i="101"/>
  <c r="E495" i="101"/>
  <c r="E494" i="101"/>
  <c r="E493" i="101"/>
  <c r="E492" i="101"/>
  <c r="E491" i="101"/>
  <c r="E490" i="101"/>
  <c r="E489" i="101"/>
  <c r="E488" i="101"/>
  <c r="E487" i="101"/>
  <c r="E486" i="101"/>
  <c r="E485" i="101"/>
  <c r="E484" i="101"/>
  <c r="E483" i="101"/>
  <c r="E482" i="101"/>
  <c r="C479" i="101"/>
  <c r="C480" i="101" s="1"/>
  <c r="C481" i="101" s="1"/>
  <c r="E478" i="101"/>
  <c r="F459" i="101"/>
  <c r="G458" i="101"/>
  <c r="F458" i="101"/>
  <c r="C450" i="101"/>
  <c r="W467" i="101" s="1"/>
  <c r="B450" i="101"/>
  <c r="E446" i="101"/>
  <c r="E445" i="101"/>
  <c r="E444" i="101"/>
  <c r="E443" i="101"/>
  <c r="E442" i="101"/>
  <c r="E441" i="101"/>
  <c r="E440" i="101"/>
  <c r="E439" i="101"/>
  <c r="E438" i="101"/>
  <c r="E437" i="101"/>
  <c r="E436" i="101"/>
  <c r="E435" i="101"/>
  <c r="E434" i="101"/>
  <c r="E433" i="101"/>
  <c r="E432" i="101"/>
  <c r="E431" i="101"/>
  <c r="E430" i="101"/>
  <c r="C427" i="101"/>
  <c r="E426" i="101"/>
  <c r="F407" i="101"/>
  <c r="G406" i="101"/>
  <c r="F406" i="101"/>
  <c r="C398" i="101"/>
  <c r="W415" i="101" s="1"/>
  <c r="B398" i="101"/>
  <c r="C375" i="101"/>
  <c r="C376" i="101" s="1"/>
  <c r="C323" i="101"/>
  <c r="C271" i="101"/>
  <c r="C272" i="101" s="1"/>
  <c r="C63" i="101"/>
  <c r="C219" i="101"/>
  <c r="C167" i="101"/>
  <c r="C115" i="101"/>
  <c r="E394" i="101"/>
  <c r="E393" i="101"/>
  <c r="E392" i="101"/>
  <c r="E391" i="101"/>
  <c r="E390" i="101"/>
  <c r="E389" i="101"/>
  <c r="E388" i="101"/>
  <c r="E387" i="101"/>
  <c r="E386" i="101"/>
  <c r="E385" i="101"/>
  <c r="E384" i="101"/>
  <c r="E383" i="101"/>
  <c r="E382" i="101"/>
  <c r="E381" i="101"/>
  <c r="E380" i="101"/>
  <c r="E379" i="101"/>
  <c r="E378" i="101"/>
  <c r="E374" i="101"/>
  <c r="F355" i="101"/>
  <c r="G354" i="101"/>
  <c r="F354" i="101"/>
  <c r="C346" i="101"/>
  <c r="AA363" i="101" s="1"/>
  <c r="B346" i="101"/>
  <c r="E342" i="101"/>
  <c r="E341" i="101"/>
  <c r="E340" i="101"/>
  <c r="E339" i="101"/>
  <c r="E338" i="101"/>
  <c r="E337" i="101"/>
  <c r="E336" i="101"/>
  <c r="E335" i="101"/>
  <c r="E334" i="101"/>
  <c r="E333" i="101"/>
  <c r="E332" i="101"/>
  <c r="E331" i="101"/>
  <c r="E330" i="101"/>
  <c r="E329" i="101"/>
  <c r="E328" i="101"/>
  <c r="E327" i="101"/>
  <c r="E326" i="101"/>
  <c r="E322" i="101"/>
  <c r="F303" i="101"/>
  <c r="G302" i="101"/>
  <c r="F302" i="101"/>
  <c r="C294" i="101"/>
  <c r="X311" i="101" s="1"/>
  <c r="B294" i="101"/>
  <c r="E290" i="101"/>
  <c r="E289" i="101"/>
  <c r="E288" i="101"/>
  <c r="E287" i="101"/>
  <c r="E286" i="101"/>
  <c r="E285" i="101"/>
  <c r="E284" i="101"/>
  <c r="E283" i="101"/>
  <c r="E282" i="101"/>
  <c r="E281" i="101"/>
  <c r="E280" i="101"/>
  <c r="E279" i="101"/>
  <c r="E278" i="101"/>
  <c r="E277" i="101"/>
  <c r="E276" i="101"/>
  <c r="E275" i="101"/>
  <c r="E274" i="101"/>
  <c r="E270" i="101"/>
  <c r="F251" i="101"/>
  <c r="G250" i="101"/>
  <c r="F250" i="101"/>
  <c r="C242" i="101"/>
  <c r="W259" i="101" s="1"/>
  <c r="B242" i="101"/>
  <c r="E238" i="101"/>
  <c r="E237" i="101"/>
  <c r="E236" i="101"/>
  <c r="E235" i="101"/>
  <c r="E234" i="101"/>
  <c r="E233" i="101"/>
  <c r="E232" i="101"/>
  <c r="E231" i="101"/>
  <c r="E230" i="101"/>
  <c r="E229" i="101"/>
  <c r="E228" i="101"/>
  <c r="E227" i="101"/>
  <c r="E226" i="101"/>
  <c r="E225" i="101"/>
  <c r="E224" i="101"/>
  <c r="E223" i="101"/>
  <c r="E222" i="101"/>
  <c r="E218" i="101"/>
  <c r="F199" i="101"/>
  <c r="G198" i="101"/>
  <c r="F198" i="101"/>
  <c r="C190" i="101"/>
  <c r="P207" i="101" s="1"/>
  <c r="B190" i="101"/>
  <c r="E186" i="101"/>
  <c r="E185" i="101"/>
  <c r="E184" i="101"/>
  <c r="E183" i="101"/>
  <c r="E182" i="101"/>
  <c r="E181" i="101"/>
  <c r="E180" i="101"/>
  <c r="E179" i="101"/>
  <c r="E178" i="101"/>
  <c r="E177" i="101"/>
  <c r="E176" i="101"/>
  <c r="E175" i="101"/>
  <c r="E174" i="101"/>
  <c r="E173" i="101"/>
  <c r="E172" i="101"/>
  <c r="E171" i="101"/>
  <c r="E170" i="101"/>
  <c r="E166" i="101"/>
  <c r="F147" i="101"/>
  <c r="G146" i="101"/>
  <c r="F146" i="101"/>
  <c r="C138" i="101"/>
  <c r="AC155" i="101" s="1"/>
  <c r="B138" i="101"/>
  <c r="E134" i="101"/>
  <c r="E133" i="101"/>
  <c r="E132" i="101"/>
  <c r="E131" i="101"/>
  <c r="E130" i="101"/>
  <c r="E129" i="101"/>
  <c r="E128" i="101"/>
  <c r="E127" i="101"/>
  <c r="E126" i="101"/>
  <c r="E125" i="101"/>
  <c r="E124" i="101"/>
  <c r="E123" i="101"/>
  <c r="E122" i="101"/>
  <c r="E121" i="101"/>
  <c r="E120" i="101"/>
  <c r="E119" i="101"/>
  <c r="E118" i="101"/>
  <c r="E82" i="101"/>
  <c r="E81" i="101"/>
  <c r="E80" i="101"/>
  <c r="E79" i="101"/>
  <c r="E78" i="101"/>
  <c r="E77" i="101"/>
  <c r="E76" i="101"/>
  <c r="E75" i="101"/>
  <c r="E74" i="101"/>
  <c r="E73" i="101"/>
  <c r="E72" i="101"/>
  <c r="E71" i="101"/>
  <c r="E70" i="101"/>
  <c r="E69" i="101"/>
  <c r="E68" i="101"/>
  <c r="E67" i="101"/>
  <c r="E66" i="101"/>
  <c r="B86" i="101"/>
  <c r="E114" i="101"/>
  <c r="F95" i="101"/>
  <c r="G94" i="101"/>
  <c r="F94" i="101"/>
  <c r="C86" i="101"/>
  <c r="C34" i="101"/>
  <c r="E62" i="101"/>
  <c r="F43" i="101"/>
  <c r="G42" i="101"/>
  <c r="F42" i="101"/>
  <c r="K35" i="1077" l="1"/>
  <c r="K36" i="1077"/>
  <c r="J36" i="1077"/>
  <c r="G35" i="1077"/>
  <c r="G36" i="1077"/>
  <c r="I35" i="1077"/>
  <c r="H35" i="1077"/>
  <c r="O26" i="1094"/>
  <c r="O101" i="1073" s="1"/>
  <c r="N15" i="1094"/>
  <c r="N13" i="1073" s="1"/>
  <c r="N25" i="1073" s="1"/>
  <c r="N38" i="1073" s="1"/>
  <c r="H27" i="1073"/>
  <c r="H40" i="1073" s="1"/>
  <c r="H69" i="1073" s="1"/>
  <c r="AB15" i="1094"/>
  <c r="AB13" i="1073" s="1"/>
  <c r="AB25" i="1073" s="1"/>
  <c r="AB38" i="1073" s="1"/>
  <c r="AA15" i="1094"/>
  <c r="AA13" i="1073" s="1"/>
  <c r="AA25" i="1073" s="1"/>
  <c r="AA38" i="1073" s="1"/>
  <c r="Z15" i="1094"/>
  <c r="Z13" i="1073" s="1"/>
  <c r="Z25" i="1073" s="1"/>
  <c r="Z38" i="1073" s="1"/>
  <c r="G27" i="1073"/>
  <c r="G40" i="1073" s="1"/>
  <c r="G69" i="1073" s="1"/>
  <c r="M15" i="1094"/>
  <c r="M13" i="1073" s="1"/>
  <c r="M25" i="1073" s="1"/>
  <c r="M38" i="1073" s="1"/>
  <c r="V20" i="1094"/>
  <c r="V14" i="1073" s="1"/>
  <c r="V26" i="1073" s="1"/>
  <c r="V39" i="1073" s="1"/>
  <c r="V55" i="1073" s="1"/>
  <c r="W20" i="1094"/>
  <c r="W14" i="1073" s="1"/>
  <c r="W26" i="1073" s="1"/>
  <c r="W39" i="1073" s="1"/>
  <c r="W68" i="1073" s="1"/>
  <c r="L15" i="1094"/>
  <c r="L13" i="1073" s="1"/>
  <c r="L25" i="1073" s="1"/>
  <c r="L38" i="1073" s="1"/>
  <c r="K15" i="1094"/>
  <c r="K13" i="1073" s="1"/>
  <c r="K25" i="1073" s="1"/>
  <c r="K38" i="1073" s="1"/>
  <c r="T20" i="1094"/>
  <c r="T14" i="1073" s="1"/>
  <c r="T26" i="1073" s="1"/>
  <c r="T39" i="1073" s="1"/>
  <c r="T55" i="1073" s="1"/>
  <c r="AB28" i="1073"/>
  <c r="AB41" i="1073" s="1"/>
  <c r="AB70" i="1073" s="1"/>
  <c r="T28" i="1073"/>
  <c r="T41" i="1073" s="1"/>
  <c r="T70" i="1073" s="1"/>
  <c r="L28" i="1073"/>
  <c r="L41" i="1073" s="1"/>
  <c r="L70" i="1073" s="1"/>
  <c r="U15" i="1094"/>
  <c r="U13" i="1073" s="1"/>
  <c r="U25" i="1073" s="1"/>
  <c r="U38" i="1073" s="1"/>
  <c r="J15" i="1094"/>
  <c r="J13" i="1073" s="1"/>
  <c r="J25" i="1073" s="1"/>
  <c r="J38" i="1073" s="1"/>
  <c r="S20" i="1094"/>
  <c r="AE20" i="1094"/>
  <c r="O20" i="1094"/>
  <c r="O14" i="1073" s="1"/>
  <c r="O26" i="1073" s="1"/>
  <c r="O39" i="1073" s="1"/>
  <c r="O68" i="1073" s="1"/>
  <c r="AD15" i="1094"/>
  <c r="AD13" i="1073" s="1"/>
  <c r="AD25" i="1073" s="1"/>
  <c r="AD38" i="1073" s="1"/>
  <c r="AD20" i="1094"/>
  <c r="AD14" i="1073" s="1"/>
  <c r="AD26" i="1073" s="1"/>
  <c r="AD39" i="1073" s="1"/>
  <c r="AD55" i="1073" s="1"/>
  <c r="AD82" i="1073" s="1"/>
  <c r="AC15" i="1094"/>
  <c r="AC13" i="1073" s="1"/>
  <c r="AC25" i="1073" s="1"/>
  <c r="AC38" i="1073" s="1"/>
  <c r="R15" i="1094"/>
  <c r="R13" i="1073" s="1"/>
  <c r="R25" i="1073" s="1"/>
  <c r="R38" i="1073" s="1"/>
  <c r="N20" i="1094"/>
  <c r="N14" i="1073" s="1"/>
  <c r="N26" i="1073" s="1"/>
  <c r="N39" i="1073" s="1"/>
  <c r="N55" i="1073" s="1"/>
  <c r="N82" i="1073" s="1"/>
  <c r="AC14" i="1073"/>
  <c r="AC26" i="1073" s="1"/>
  <c r="AC39" i="1073" s="1"/>
  <c r="AC55" i="1073" s="1"/>
  <c r="M14" i="1073"/>
  <c r="M26" i="1073" s="1"/>
  <c r="M39" i="1073" s="1"/>
  <c r="M55" i="1073" s="1"/>
  <c r="AB14" i="1073"/>
  <c r="AB26" i="1073" s="1"/>
  <c r="AB39" i="1073" s="1"/>
  <c r="AB55" i="1073" s="1"/>
  <c r="L14" i="1073"/>
  <c r="L26" i="1073" s="1"/>
  <c r="L39" i="1073" s="1"/>
  <c r="L55" i="1073" s="1"/>
  <c r="Q15" i="1094"/>
  <c r="Q13" i="1073" s="1"/>
  <c r="Q25" i="1073" s="1"/>
  <c r="Q38" i="1073" s="1"/>
  <c r="I15" i="1094"/>
  <c r="U14" i="1073"/>
  <c r="U26" i="1073" s="1"/>
  <c r="U39" i="1073" s="1"/>
  <c r="U55" i="1073" s="1"/>
  <c r="G15" i="1094"/>
  <c r="P15" i="1094"/>
  <c r="P13" i="1073" s="1"/>
  <c r="P25" i="1073" s="1"/>
  <c r="P38" i="1073" s="1"/>
  <c r="H15" i="1094"/>
  <c r="H13" i="1073" s="1"/>
  <c r="H25" i="1073" s="1"/>
  <c r="H38" i="1073" s="1"/>
  <c r="Y20" i="1094"/>
  <c r="Y14" i="1073" s="1"/>
  <c r="Y26" i="1073" s="1"/>
  <c r="Y39" i="1073" s="1"/>
  <c r="Q20" i="1094"/>
  <c r="Q14" i="1073" s="1"/>
  <c r="Q26" i="1073" s="1"/>
  <c r="Q39" i="1073" s="1"/>
  <c r="I14" i="1073"/>
  <c r="I26" i="1073" s="1"/>
  <c r="I39" i="1073" s="1"/>
  <c r="I68" i="1073" s="1"/>
  <c r="I27" i="1073"/>
  <c r="I40" i="1073" s="1"/>
  <c r="I56" i="1073" s="1"/>
  <c r="P28" i="1073"/>
  <c r="P41" i="1073" s="1"/>
  <c r="P70" i="1073" s="1"/>
  <c r="Z14" i="1073"/>
  <c r="Z26" i="1073" s="1"/>
  <c r="Z39" i="1073" s="1"/>
  <c r="Z68" i="1073" s="1"/>
  <c r="R14" i="1073"/>
  <c r="R26" i="1073" s="1"/>
  <c r="R39" i="1073" s="1"/>
  <c r="R68" i="1073" s="1"/>
  <c r="J14" i="1073"/>
  <c r="J26" i="1073" s="1"/>
  <c r="J39" i="1073" s="1"/>
  <c r="J68" i="1073" s="1"/>
  <c r="O15" i="1094"/>
  <c r="O13" i="1073" s="1"/>
  <c r="O25" i="1073" s="1"/>
  <c r="O38" i="1073" s="1"/>
  <c r="X20" i="1094"/>
  <c r="X14" i="1073" s="1"/>
  <c r="X26" i="1073" s="1"/>
  <c r="X39" i="1073" s="1"/>
  <c r="P20" i="1094"/>
  <c r="P14" i="1073" s="1"/>
  <c r="P26" i="1073" s="1"/>
  <c r="P39" i="1073" s="1"/>
  <c r="H20" i="1094"/>
  <c r="H14" i="1073" s="1"/>
  <c r="H26" i="1073" s="1"/>
  <c r="H39" i="1073" s="1"/>
  <c r="AA14" i="1073"/>
  <c r="AA26" i="1073" s="1"/>
  <c r="AA39" i="1073" s="1"/>
  <c r="AA68" i="1073" s="1"/>
  <c r="S14" i="1073"/>
  <c r="S26" i="1073" s="1"/>
  <c r="S39" i="1073" s="1"/>
  <c r="S55" i="1073" s="1"/>
  <c r="K14" i="1073"/>
  <c r="K26" i="1073" s="1"/>
  <c r="K39" i="1073" s="1"/>
  <c r="K68" i="1073" s="1"/>
  <c r="X28" i="1073"/>
  <c r="X41" i="1073" s="1"/>
  <c r="X70" i="1073" s="1"/>
  <c r="AC28" i="1073"/>
  <c r="AC41" i="1073" s="1"/>
  <c r="AC57" i="1073" s="1"/>
  <c r="U28" i="1073"/>
  <c r="U41" i="1073" s="1"/>
  <c r="U57" i="1073" s="1"/>
  <c r="M28" i="1073"/>
  <c r="M41" i="1073" s="1"/>
  <c r="M57" i="1073" s="1"/>
  <c r="X27" i="1073"/>
  <c r="X40" i="1073" s="1"/>
  <c r="X69" i="1073" s="1"/>
  <c r="G28" i="1073"/>
  <c r="G41" i="1073" s="1"/>
  <c r="G70" i="1073" s="1"/>
  <c r="H28" i="1073"/>
  <c r="H41" i="1073" s="1"/>
  <c r="H57" i="1073" s="1"/>
  <c r="G82" i="1073"/>
  <c r="G13" i="1097" s="1"/>
  <c r="P27" i="1073"/>
  <c r="P40" i="1073" s="1"/>
  <c r="P69" i="1073" s="1"/>
  <c r="X25" i="1094"/>
  <c r="I28" i="1073"/>
  <c r="I41" i="1073" s="1"/>
  <c r="I70" i="1073" s="1"/>
  <c r="Y11" i="1094"/>
  <c r="U25" i="1094"/>
  <c r="P11" i="1094"/>
  <c r="R25" i="1094"/>
  <c r="Y28" i="1073"/>
  <c r="Y41" i="1073" s="1"/>
  <c r="Y70" i="1073" s="1"/>
  <c r="Q28" i="1073"/>
  <c r="Q41" i="1073" s="1"/>
  <c r="Q70" i="1073" s="1"/>
  <c r="H11" i="1094"/>
  <c r="P25" i="1094"/>
  <c r="M25" i="1094"/>
  <c r="J25" i="1094"/>
  <c r="AC25" i="1094"/>
  <c r="H25" i="1094"/>
  <c r="Y27" i="1073"/>
  <c r="Y40" i="1073" s="1"/>
  <c r="Y69" i="1073" s="1"/>
  <c r="Q27" i="1073"/>
  <c r="Q40" i="1073" s="1"/>
  <c r="Q69" i="1073" s="1"/>
  <c r="Z25" i="1094"/>
  <c r="AE25" i="1094"/>
  <c r="W25" i="1094"/>
  <c r="O25" i="1094"/>
  <c r="AD11" i="1094"/>
  <c r="AD26" i="1094"/>
  <c r="AD101" i="1073" s="1"/>
  <c r="V11" i="1094"/>
  <c r="V26" i="1094"/>
  <c r="V101" i="1073" s="1"/>
  <c r="N26" i="1094"/>
  <c r="N101" i="1073" s="1"/>
  <c r="N11" i="1094"/>
  <c r="V25" i="1094"/>
  <c r="AE26" i="1094"/>
  <c r="W26" i="1094"/>
  <c r="W101" i="1073" s="1"/>
  <c r="K28" i="1073"/>
  <c r="K41" i="1073" s="1"/>
  <c r="K70" i="1073" s="1"/>
  <c r="O27" i="1073"/>
  <c r="O40" i="1073" s="1"/>
  <c r="O56" i="1073" s="1"/>
  <c r="K11" i="1094"/>
  <c r="AB25" i="1094"/>
  <c r="T25" i="1094"/>
  <c r="L25" i="1094"/>
  <c r="AC26" i="1094"/>
  <c r="AC101" i="1073" s="1"/>
  <c r="U26" i="1094"/>
  <c r="U101" i="1073" s="1"/>
  <c r="M26" i="1094"/>
  <c r="M101" i="1073" s="1"/>
  <c r="AA11" i="1094"/>
  <c r="I11" i="1094"/>
  <c r="AA25" i="1094"/>
  <c r="S25" i="1094"/>
  <c r="K25" i="1094"/>
  <c r="AB26" i="1094"/>
  <c r="AB101" i="1073" s="1"/>
  <c r="T26" i="1094"/>
  <c r="T101" i="1073" s="1"/>
  <c r="L26" i="1094"/>
  <c r="L101" i="1073" s="1"/>
  <c r="K26" i="1094"/>
  <c r="K101" i="1073" s="1"/>
  <c r="Y25" i="1094"/>
  <c r="Q25" i="1094"/>
  <c r="I25" i="1094"/>
  <c r="Z26" i="1094"/>
  <c r="Z101" i="1073" s="1"/>
  <c r="R26" i="1094"/>
  <c r="R101" i="1073" s="1"/>
  <c r="J26" i="1094"/>
  <c r="J101" i="1073" s="1"/>
  <c r="AA26" i="1094"/>
  <c r="AA101" i="1073" s="1"/>
  <c r="S11" i="1094"/>
  <c r="Y26" i="1094"/>
  <c r="Q26" i="1094"/>
  <c r="Q101" i="1073" s="1"/>
  <c r="I26" i="1094"/>
  <c r="I101" i="1073" s="1"/>
  <c r="S26" i="1094"/>
  <c r="S101" i="1073" s="1"/>
  <c r="Q11" i="1094"/>
  <c r="G26" i="1094"/>
  <c r="G101" i="1073" s="1"/>
  <c r="G32" i="1097" s="1"/>
  <c r="X26" i="1094"/>
  <c r="X101" i="1073" s="1"/>
  <c r="P26" i="1094"/>
  <c r="H26" i="1094"/>
  <c r="G68" i="1073"/>
  <c r="W27" i="1073"/>
  <c r="W40" i="1073" s="1"/>
  <c r="Z28" i="1073"/>
  <c r="Z41" i="1073" s="1"/>
  <c r="R28" i="1073"/>
  <c r="R41" i="1073" s="1"/>
  <c r="G11" i="1094"/>
  <c r="X11" i="1094"/>
  <c r="O28" i="1073"/>
  <c r="O41" i="1073" s="1"/>
  <c r="J27" i="1073"/>
  <c r="J40" i="1073" s="1"/>
  <c r="AE11" i="1094"/>
  <c r="W11" i="1094"/>
  <c r="O11" i="1094"/>
  <c r="W28" i="1073"/>
  <c r="W41" i="1073" s="1"/>
  <c r="AC11" i="1094"/>
  <c r="U11" i="1094"/>
  <c r="M11" i="1094"/>
  <c r="Z27" i="1073"/>
  <c r="Z40" i="1073" s="1"/>
  <c r="R27" i="1073"/>
  <c r="R40" i="1073" s="1"/>
  <c r="AB11" i="1094"/>
  <c r="T11" i="1094"/>
  <c r="L11" i="1094"/>
  <c r="J28" i="1073"/>
  <c r="J41" i="1073" s="1"/>
  <c r="Z11" i="1094"/>
  <c r="R11" i="1094"/>
  <c r="J11" i="1094"/>
  <c r="AA28" i="1073"/>
  <c r="AA41" i="1073" s="1"/>
  <c r="S28" i="1073"/>
  <c r="S41" i="1073" s="1"/>
  <c r="AB27" i="1073"/>
  <c r="AB40" i="1073" s="1"/>
  <c r="T27" i="1073"/>
  <c r="T40" i="1073" s="1"/>
  <c r="L27" i="1073"/>
  <c r="L40" i="1073" s="1"/>
  <c r="AA27" i="1073"/>
  <c r="AA40" i="1073" s="1"/>
  <c r="S27" i="1073"/>
  <c r="S40" i="1073" s="1"/>
  <c r="K27" i="1073"/>
  <c r="K40" i="1073" s="1"/>
  <c r="AD27" i="1073"/>
  <c r="AD40" i="1073" s="1"/>
  <c r="U27" i="1073"/>
  <c r="U40" i="1073" s="1"/>
  <c r="AC27" i="1073"/>
  <c r="AC40" i="1073" s="1"/>
  <c r="N28" i="1073"/>
  <c r="N41" i="1073" s="1"/>
  <c r="M27" i="1073"/>
  <c r="M40" i="1073" s="1"/>
  <c r="AD28" i="1073"/>
  <c r="AD41" i="1073" s="1"/>
  <c r="V27" i="1073"/>
  <c r="V40" i="1073" s="1"/>
  <c r="N27" i="1073"/>
  <c r="N40" i="1073" s="1"/>
  <c r="V28" i="1073"/>
  <c r="V41" i="1073" s="1"/>
  <c r="W13" i="1073"/>
  <c r="W25" i="1073" s="1"/>
  <c r="W38" i="1073" s="1"/>
  <c r="V13" i="1073"/>
  <c r="V25" i="1073" s="1"/>
  <c r="V38" i="1073" s="1"/>
  <c r="T13" i="1073"/>
  <c r="T25" i="1073" s="1"/>
  <c r="T38" i="1073" s="1"/>
  <c r="S13" i="1073"/>
  <c r="S25" i="1073" s="1"/>
  <c r="S38" i="1073" s="1"/>
  <c r="Y13" i="1073"/>
  <c r="Y25" i="1073" s="1"/>
  <c r="Y38" i="1073" s="1"/>
  <c r="I13" i="1073"/>
  <c r="I25" i="1073" s="1"/>
  <c r="I38" i="1073" s="1"/>
  <c r="G13" i="1073"/>
  <c r="G25" i="1073" s="1"/>
  <c r="G38" i="1073" s="1"/>
  <c r="X13" i="1073"/>
  <c r="X25" i="1073" s="1"/>
  <c r="X38" i="1073" s="1"/>
  <c r="O363" i="101"/>
  <c r="AD467" i="101"/>
  <c r="AC415" i="101"/>
  <c r="Z467" i="101"/>
  <c r="O207" i="101"/>
  <c r="W207" i="101"/>
  <c r="M519" i="101"/>
  <c r="Y519" i="101"/>
  <c r="I467" i="101"/>
  <c r="O467" i="101"/>
  <c r="S467" i="101"/>
  <c r="O415" i="101"/>
  <c r="N519" i="101"/>
  <c r="AB519" i="101"/>
  <c r="P519" i="101"/>
  <c r="AC519" i="101"/>
  <c r="Q519" i="101"/>
  <c r="W519" i="101"/>
  <c r="O519" i="101"/>
  <c r="AA519" i="101"/>
  <c r="S519" i="101"/>
  <c r="K519" i="101"/>
  <c r="Z519" i="101"/>
  <c r="R519" i="101"/>
  <c r="J519" i="101"/>
  <c r="T519" i="101"/>
  <c r="U519" i="101"/>
  <c r="I519" i="101"/>
  <c r="V519" i="101"/>
  <c r="C533" i="101"/>
  <c r="L519" i="101"/>
  <c r="X519" i="101"/>
  <c r="C482" i="101"/>
  <c r="Q467" i="101"/>
  <c r="AA467" i="101"/>
  <c r="R467" i="101"/>
  <c r="AC467" i="101"/>
  <c r="J467" i="101"/>
  <c r="U467" i="101"/>
  <c r="K467" i="101"/>
  <c r="V467" i="101"/>
  <c r="M467" i="101"/>
  <c r="AB467" i="101"/>
  <c r="T467" i="101"/>
  <c r="L467" i="101"/>
  <c r="X467" i="101"/>
  <c r="P467" i="101"/>
  <c r="N467" i="101"/>
  <c r="Y467" i="101"/>
  <c r="Q415" i="101"/>
  <c r="R415" i="101"/>
  <c r="S415" i="101"/>
  <c r="I415" i="101"/>
  <c r="U415" i="101"/>
  <c r="J415" i="101"/>
  <c r="AD415" i="101"/>
  <c r="V415" i="101"/>
  <c r="N415" i="101"/>
  <c r="AB415" i="101"/>
  <c r="T415" i="101"/>
  <c r="L415" i="101"/>
  <c r="AA415" i="101"/>
  <c r="X415" i="101"/>
  <c r="P415" i="101"/>
  <c r="K415" i="101"/>
  <c r="Y415" i="101"/>
  <c r="M415" i="101"/>
  <c r="Z415" i="101"/>
  <c r="C428" i="101"/>
  <c r="L311" i="101"/>
  <c r="U311" i="101"/>
  <c r="Z311" i="101"/>
  <c r="K259" i="101"/>
  <c r="V259" i="101"/>
  <c r="AC207" i="101"/>
  <c r="M207" i="101"/>
  <c r="AC363" i="101"/>
  <c r="U363" i="101"/>
  <c r="M363" i="101"/>
  <c r="AB363" i="101"/>
  <c r="T363" i="101"/>
  <c r="L363" i="101"/>
  <c r="Y363" i="101"/>
  <c r="Q363" i="101"/>
  <c r="I363" i="101"/>
  <c r="AD363" i="101"/>
  <c r="S363" i="101"/>
  <c r="V363" i="101"/>
  <c r="J363" i="101"/>
  <c r="W363" i="101"/>
  <c r="K363" i="101"/>
  <c r="X363" i="101"/>
  <c r="N363" i="101"/>
  <c r="Z363" i="101"/>
  <c r="P363" i="101"/>
  <c r="R363" i="101"/>
  <c r="C377" i="101"/>
  <c r="J311" i="101"/>
  <c r="W311" i="101"/>
  <c r="AD311" i="101"/>
  <c r="V311" i="101"/>
  <c r="N311" i="101"/>
  <c r="AC311" i="101"/>
  <c r="AA311" i="101"/>
  <c r="S311" i="101"/>
  <c r="K311" i="101"/>
  <c r="Y311" i="101"/>
  <c r="Q311" i="101"/>
  <c r="I311" i="101"/>
  <c r="M311" i="101"/>
  <c r="AB311" i="101"/>
  <c r="O311" i="101"/>
  <c r="P311" i="101"/>
  <c r="R311" i="101"/>
  <c r="T311" i="101"/>
  <c r="C324" i="101"/>
  <c r="L259" i="101"/>
  <c r="AC259" i="101"/>
  <c r="U259" i="101"/>
  <c r="M259" i="101"/>
  <c r="Y259" i="101"/>
  <c r="Q259" i="101"/>
  <c r="I259" i="101"/>
  <c r="N259" i="101"/>
  <c r="X259" i="101"/>
  <c r="C273" i="101"/>
  <c r="O259" i="101"/>
  <c r="Z259" i="101"/>
  <c r="P259" i="101"/>
  <c r="AA259" i="101"/>
  <c r="R259" i="101"/>
  <c r="AB259" i="101"/>
  <c r="S259" i="101"/>
  <c r="AD259" i="101"/>
  <c r="J259" i="101"/>
  <c r="T259" i="101"/>
  <c r="X207" i="101"/>
  <c r="K207" i="101"/>
  <c r="AA207" i="101"/>
  <c r="AD207" i="101"/>
  <c r="V207" i="101"/>
  <c r="N207" i="101"/>
  <c r="AB207" i="101"/>
  <c r="T207" i="101"/>
  <c r="L207" i="101"/>
  <c r="Z207" i="101"/>
  <c r="R207" i="101"/>
  <c r="J207" i="101"/>
  <c r="Y207" i="101"/>
  <c r="Q207" i="101"/>
  <c r="I207" i="101"/>
  <c r="S207" i="101"/>
  <c r="U207" i="101"/>
  <c r="C220" i="101"/>
  <c r="Y155" i="101"/>
  <c r="M155" i="101"/>
  <c r="I155" i="101"/>
  <c r="Q155" i="101"/>
  <c r="U155" i="101"/>
  <c r="W155" i="101"/>
  <c r="O155" i="101"/>
  <c r="AD155" i="101"/>
  <c r="V155" i="101"/>
  <c r="N155" i="101"/>
  <c r="AB155" i="101"/>
  <c r="T155" i="101"/>
  <c r="L155" i="101"/>
  <c r="AA155" i="101"/>
  <c r="S155" i="101"/>
  <c r="K155" i="101"/>
  <c r="Z155" i="101"/>
  <c r="R155" i="101"/>
  <c r="J155" i="101"/>
  <c r="X155" i="101"/>
  <c r="P155" i="101"/>
  <c r="C168" i="101"/>
  <c r="C116" i="101"/>
  <c r="C64" i="101"/>
  <c r="AC82" i="1073" l="1"/>
  <c r="H56" i="1073"/>
  <c r="Q57" i="1073"/>
  <c r="M82" i="1073"/>
  <c r="M68" i="1073"/>
  <c r="M95" i="1073" s="1"/>
  <c r="H84" i="1073"/>
  <c r="H70" i="1073"/>
  <c r="H97" i="1073" s="1"/>
  <c r="I69" i="1073"/>
  <c r="I96" i="1073" s="1"/>
  <c r="O95" i="1073"/>
  <c r="U82" i="1073"/>
  <c r="L57" i="1073"/>
  <c r="I55" i="1073"/>
  <c r="I82" i="1073" s="1"/>
  <c r="J55" i="1073"/>
  <c r="J82" i="1073" s="1"/>
  <c r="T57" i="1073"/>
  <c r="T84" i="1073" s="1"/>
  <c r="G56" i="1073"/>
  <c r="G83" i="1073" s="1"/>
  <c r="G14" i="1097" s="1"/>
  <c r="L82" i="1073"/>
  <c r="X56" i="1073"/>
  <c r="X83" i="1073" s="1"/>
  <c r="AA55" i="1073"/>
  <c r="AA82" i="1073" s="1"/>
  <c r="AC68" i="1073"/>
  <c r="AC95" i="1073" s="1"/>
  <c r="P57" i="1073"/>
  <c r="P84" i="1073" s="1"/>
  <c r="U68" i="1073"/>
  <c r="U95" i="1073" s="1"/>
  <c r="L68" i="1073"/>
  <c r="L95" i="1073" s="1"/>
  <c r="AB57" i="1073"/>
  <c r="AB84" i="1073" s="1"/>
  <c r="K95" i="1073"/>
  <c r="X68" i="1073"/>
  <c r="X95" i="1073" s="1"/>
  <c r="X55" i="1073"/>
  <c r="X82" i="1073" s="1"/>
  <c r="Q68" i="1073"/>
  <c r="Q95" i="1073" s="1"/>
  <c r="Q55" i="1073"/>
  <c r="Q82" i="1073" s="1"/>
  <c r="P68" i="1073"/>
  <c r="P95" i="1073" s="1"/>
  <c r="P55" i="1073"/>
  <c r="P82" i="1073" s="1"/>
  <c r="Y68" i="1073"/>
  <c r="Y95" i="1073" s="1"/>
  <c r="Y55" i="1073"/>
  <c r="Y82" i="1073" s="1"/>
  <c r="H68" i="1073"/>
  <c r="H95" i="1073" s="1"/>
  <c r="H55" i="1073"/>
  <c r="H82" i="1073" s="1"/>
  <c r="T68" i="1073"/>
  <c r="T95" i="1073" s="1"/>
  <c r="K55" i="1073"/>
  <c r="K82" i="1073" s="1"/>
  <c r="AB82" i="1073"/>
  <c r="AB68" i="1073"/>
  <c r="AB95" i="1073" s="1"/>
  <c r="S68" i="1073"/>
  <c r="S95" i="1073" s="1"/>
  <c r="R55" i="1073"/>
  <c r="R82" i="1073" s="1"/>
  <c r="T82" i="1073"/>
  <c r="Z55" i="1073"/>
  <c r="Z82" i="1073" s="1"/>
  <c r="I57" i="1073"/>
  <c r="N68" i="1073"/>
  <c r="N95" i="1073" s="1"/>
  <c r="X57" i="1073"/>
  <c r="X84" i="1073" s="1"/>
  <c r="AC70" i="1073"/>
  <c r="AC97" i="1073" s="1"/>
  <c r="Y97" i="1073"/>
  <c r="K57" i="1073"/>
  <c r="K84" i="1073" s="1"/>
  <c r="J95" i="1073"/>
  <c r="G57" i="1073"/>
  <c r="G84" i="1073" s="1"/>
  <c r="G15" i="1097" s="1"/>
  <c r="U70" i="1073"/>
  <c r="U97" i="1073" s="1"/>
  <c r="Q84" i="1073"/>
  <c r="V82" i="1073"/>
  <c r="M70" i="1073"/>
  <c r="M97" i="1073" s="1"/>
  <c r="Y57" i="1073"/>
  <c r="Y84" i="1073" s="1"/>
  <c r="G96" i="1073"/>
  <c r="G27" i="1097" s="1"/>
  <c r="W55" i="1073"/>
  <c r="W82" i="1073" s="1"/>
  <c r="L97" i="1073"/>
  <c r="P56" i="1073"/>
  <c r="P83" i="1073" s="1"/>
  <c r="Q56" i="1073"/>
  <c r="Q83" i="1073" s="1"/>
  <c r="H83" i="1073"/>
  <c r="O83" i="1073"/>
  <c r="L84" i="1073"/>
  <c r="I83" i="1073"/>
  <c r="I97" i="1073"/>
  <c r="AA95" i="1073"/>
  <c r="O69" i="1073"/>
  <c r="O96" i="1073" s="1"/>
  <c r="M84" i="1073"/>
  <c r="Y56" i="1073"/>
  <c r="Y83" i="1073" s="1"/>
  <c r="I95" i="1073"/>
  <c r="U84" i="1073"/>
  <c r="I84" i="1073"/>
  <c r="P97" i="1073"/>
  <c r="V68" i="1073"/>
  <c r="V95" i="1073" s="1"/>
  <c r="AC84" i="1073"/>
  <c r="P101" i="1073"/>
  <c r="P96" i="1073"/>
  <c r="W95" i="1073"/>
  <c r="Y101" i="1073"/>
  <c r="Y96" i="1073"/>
  <c r="R95" i="1073"/>
  <c r="X96" i="1073"/>
  <c r="Q97" i="1073"/>
  <c r="H101" i="1073"/>
  <c r="H96" i="1073"/>
  <c r="Z95" i="1073"/>
  <c r="O55" i="1073"/>
  <c r="O82" i="1073" s="1"/>
  <c r="T97" i="1073"/>
  <c r="G97" i="1073"/>
  <c r="G28" i="1097" s="1"/>
  <c r="G95" i="1073"/>
  <c r="G26" i="1097" s="1"/>
  <c r="AD68" i="1073"/>
  <c r="AD95" i="1073" s="1"/>
  <c r="AB97" i="1073"/>
  <c r="X97" i="1073"/>
  <c r="S82" i="1073"/>
  <c r="K97" i="1073"/>
  <c r="Q96" i="1073"/>
  <c r="AD57" i="1073"/>
  <c r="AD84" i="1073" s="1"/>
  <c r="AD70" i="1073"/>
  <c r="AD97" i="1073" s="1"/>
  <c r="S56" i="1073"/>
  <c r="S83" i="1073" s="1"/>
  <c r="S69" i="1073"/>
  <c r="S96" i="1073" s="1"/>
  <c r="O57" i="1073"/>
  <c r="O84" i="1073" s="1"/>
  <c r="O70" i="1073"/>
  <c r="O97" i="1073" s="1"/>
  <c r="I67" i="1073"/>
  <c r="I94" i="1073" s="1"/>
  <c r="I54" i="1073"/>
  <c r="I81" i="1073" s="1"/>
  <c r="AA54" i="1073"/>
  <c r="AA81" i="1073" s="1"/>
  <c r="AA67" i="1073"/>
  <c r="AA94" i="1073" s="1"/>
  <c r="V67" i="1073"/>
  <c r="V94" i="1073" s="1"/>
  <c r="V54" i="1073"/>
  <c r="V81" i="1073" s="1"/>
  <c r="M56" i="1073"/>
  <c r="M83" i="1073" s="1"/>
  <c r="M69" i="1073"/>
  <c r="M96" i="1073" s="1"/>
  <c r="AA69" i="1073"/>
  <c r="AA96" i="1073" s="1"/>
  <c r="AA56" i="1073"/>
  <c r="AA83" i="1073" s="1"/>
  <c r="N67" i="1073"/>
  <c r="N94" i="1073" s="1"/>
  <c r="N54" i="1073"/>
  <c r="N81" i="1073" s="1"/>
  <c r="Q54" i="1073"/>
  <c r="Q81" i="1073" s="1"/>
  <c r="Q67" i="1073"/>
  <c r="Q94" i="1073" s="1"/>
  <c r="L54" i="1073"/>
  <c r="L81" i="1073" s="1"/>
  <c r="L67" i="1073"/>
  <c r="L94" i="1073" s="1"/>
  <c r="AD67" i="1073"/>
  <c r="AD94" i="1073" s="1"/>
  <c r="AD54" i="1073"/>
  <c r="AD81" i="1073" s="1"/>
  <c r="N57" i="1073"/>
  <c r="N84" i="1073" s="1"/>
  <c r="N70" i="1073"/>
  <c r="N97" i="1073" s="1"/>
  <c r="L56" i="1073"/>
  <c r="L83" i="1073" s="1"/>
  <c r="L69" i="1073"/>
  <c r="L96" i="1073" s="1"/>
  <c r="J70" i="1073"/>
  <c r="J97" i="1073" s="1"/>
  <c r="J57" i="1073"/>
  <c r="J84" i="1073" s="1"/>
  <c r="T54" i="1073"/>
  <c r="T81" i="1073" s="1"/>
  <c r="T67" i="1073"/>
  <c r="T94" i="1073" s="1"/>
  <c r="R70" i="1073"/>
  <c r="R97" i="1073" s="1"/>
  <c r="R57" i="1073"/>
  <c r="R84" i="1073" s="1"/>
  <c r="J54" i="1073"/>
  <c r="J81" i="1073" s="1"/>
  <c r="J67" i="1073"/>
  <c r="J94" i="1073" s="1"/>
  <c r="AB54" i="1073"/>
  <c r="AB81" i="1073" s="1"/>
  <c r="AB67" i="1073"/>
  <c r="AB94" i="1073" s="1"/>
  <c r="W67" i="1073"/>
  <c r="W94" i="1073" s="1"/>
  <c r="W54" i="1073"/>
  <c r="W81" i="1073" s="1"/>
  <c r="U56" i="1073"/>
  <c r="U83" i="1073" s="1"/>
  <c r="U69" i="1073"/>
  <c r="U96" i="1073" s="1"/>
  <c r="AB56" i="1073"/>
  <c r="AB83" i="1073" s="1"/>
  <c r="AB69" i="1073"/>
  <c r="AB96" i="1073" s="1"/>
  <c r="Z70" i="1073"/>
  <c r="Z97" i="1073" s="1"/>
  <c r="Z57" i="1073"/>
  <c r="Z84" i="1073" s="1"/>
  <c r="S54" i="1073"/>
  <c r="S81" i="1073" s="1"/>
  <c r="S67" i="1073"/>
  <c r="S94" i="1073" s="1"/>
  <c r="AC56" i="1073"/>
  <c r="AC83" i="1073" s="1"/>
  <c r="AC69" i="1073"/>
  <c r="AC96" i="1073" s="1"/>
  <c r="H67" i="1073"/>
  <c r="H94" i="1073" s="1"/>
  <c r="H54" i="1073"/>
  <c r="H81" i="1073" s="1"/>
  <c r="R54" i="1073"/>
  <c r="R81" i="1073" s="1"/>
  <c r="R67" i="1073"/>
  <c r="R94" i="1073" s="1"/>
  <c r="M67" i="1073"/>
  <c r="M94" i="1073" s="1"/>
  <c r="M54" i="1073"/>
  <c r="M81" i="1073" s="1"/>
  <c r="V57" i="1073"/>
  <c r="V84" i="1073" s="1"/>
  <c r="V70" i="1073"/>
  <c r="V97" i="1073" s="1"/>
  <c r="AD56" i="1073"/>
  <c r="AD83" i="1073" s="1"/>
  <c r="AD69" i="1073"/>
  <c r="AD96" i="1073" s="1"/>
  <c r="S70" i="1073"/>
  <c r="S97" i="1073" s="1"/>
  <c r="S57" i="1073"/>
  <c r="S84" i="1073" s="1"/>
  <c r="W69" i="1073"/>
  <c r="W96" i="1073" s="1"/>
  <c r="W56" i="1073"/>
  <c r="W83" i="1073" s="1"/>
  <c r="G54" i="1073"/>
  <c r="G81" i="1073" s="1"/>
  <c r="G12" i="1097" s="1"/>
  <c r="G67" i="1073"/>
  <c r="G94" i="1073" s="1"/>
  <c r="G25" i="1097" s="1"/>
  <c r="T56" i="1073"/>
  <c r="T83" i="1073" s="1"/>
  <c r="T69" i="1073"/>
  <c r="T96" i="1073" s="1"/>
  <c r="P67" i="1073"/>
  <c r="P94" i="1073" s="1"/>
  <c r="P54" i="1073"/>
  <c r="P81" i="1073" s="1"/>
  <c r="Z54" i="1073"/>
  <c r="Z81" i="1073" s="1"/>
  <c r="Z67" i="1073"/>
  <c r="Z94" i="1073" s="1"/>
  <c r="U67" i="1073"/>
  <c r="U94" i="1073" s="1"/>
  <c r="U54" i="1073"/>
  <c r="U81" i="1073" s="1"/>
  <c r="N56" i="1073"/>
  <c r="N83" i="1073" s="1"/>
  <c r="N69" i="1073"/>
  <c r="N96" i="1073" s="1"/>
  <c r="O67" i="1073"/>
  <c r="O94" i="1073" s="1"/>
  <c r="O54" i="1073"/>
  <c r="O81" i="1073" s="1"/>
  <c r="AA70" i="1073"/>
  <c r="AA97" i="1073" s="1"/>
  <c r="AA57" i="1073"/>
  <c r="AA84" i="1073" s="1"/>
  <c r="R69" i="1073"/>
  <c r="R96" i="1073" s="1"/>
  <c r="R56" i="1073"/>
  <c r="R83" i="1073" s="1"/>
  <c r="Y54" i="1073"/>
  <c r="Y81" i="1073" s="1"/>
  <c r="Y67" i="1073"/>
  <c r="Y94" i="1073" s="1"/>
  <c r="W57" i="1073"/>
  <c r="W84" i="1073" s="1"/>
  <c r="W70" i="1073"/>
  <c r="W97" i="1073" s="1"/>
  <c r="X67" i="1073"/>
  <c r="X94" i="1073" s="1"/>
  <c r="X54" i="1073"/>
  <c r="X81" i="1073" s="1"/>
  <c r="K54" i="1073"/>
  <c r="K81" i="1073" s="1"/>
  <c r="K67" i="1073"/>
  <c r="K94" i="1073" s="1"/>
  <c r="AC54" i="1073"/>
  <c r="AC81" i="1073" s="1"/>
  <c r="AC67" i="1073"/>
  <c r="AC94" i="1073" s="1"/>
  <c r="V56" i="1073"/>
  <c r="V83" i="1073" s="1"/>
  <c r="V69" i="1073"/>
  <c r="V96" i="1073" s="1"/>
  <c r="K56" i="1073"/>
  <c r="K83" i="1073" s="1"/>
  <c r="K69" i="1073"/>
  <c r="K96" i="1073" s="1"/>
  <c r="Z69" i="1073"/>
  <c r="Z96" i="1073" s="1"/>
  <c r="Z56" i="1073"/>
  <c r="Z83" i="1073" s="1"/>
  <c r="J69" i="1073"/>
  <c r="J96" i="1073" s="1"/>
  <c r="J56" i="1073"/>
  <c r="J83" i="1073" s="1"/>
  <c r="C534" i="101"/>
  <c r="C483" i="101"/>
  <c r="C429" i="101"/>
  <c r="C378" i="101"/>
  <c r="C325" i="101"/>
  <c r="C274" i="101"/>
  <c r="C221" i="101"/>
  <c r="C169" i="101"/>
  <c r="C117" i="101"/>
  <c r="C65" i="101"/>
  <c r="C535" i="101" l="1"/>
  <c r="C484" i="101"/>
  <c r="C430" i="101"/>
  <c r="C379" i="101"/>
  <c r="C326" i="101"/>
  <c r="C275" i="101"/>
  <c r="C222" i="101"/>
  <c r="C170" i="101"/>
  <c r="C118" i="101"/>
  <c r="C66" i="101"/>
  <c r="C536" i="101" l="1"/>
  <c r="C485" i="101"/>
  <c r="C431" i="101"/>
  <c r="C380" i="101"/>
  <c r="C327" i="101"/>
  <c r="C276" i="101"/>
  <c r="C223" i="101"/>
  <c r="C171" i="101"/>
  <c r="C119" i="101"/>
  <c r="C67" i="101"/>
  <c r="C537" i="101" l="1"/>
  <c r="C486" i="101"/>
  <c r="C432" i="101"/>
  <c r="C381" i="101"/>
  <c r="C328" i="101"/>
  <c r="C277" i="101"/>
  <c r="C224" i="101"/>
  <c r="C172" i="101"/>
  <c r="C120" i="101"/>
  <c r="C68" i="101"/>
  <c r="C538" i="101" l="1"/>
  <c r="C487" i="101"/>
  <c r="C433" i="101"/>
  <c r="C382" i="101"/>
  <c r="C329" i="101"/>
  <c r="C278" i="101"/>
  <c r="C225" i="101"/>
  <c r="C173" i="101"/>
  <c r="C121" i="101"/>
  <c r="C69" i="101"/>
  <c r="C539" i="101" l="1"/>
  <c r="C488" i="101"/>
  <c r="C434" i="101"/>
  <c r="C383" i="101"/>
  <c r="C330" i="101"/>
  <c r="C279" i="101"/>
  <c r="C226" i="101"/>
  <c r="C174" i="101"/>
  <c r="C122" i="101"/>
  <c r="C70" i="101"/>
  <c r="C540" i="101" l="1"/>
  <c r="C489" i="101"/>
  <c r="C435" i="101"/>
  <c r="C384" i="101"/>
  <c r="C331" i="101"/>
  <c r="C280" i="101"/>
  <c r="C227" i="101"/>
  <c r="C175" i="101"/>
  <c r="C123" i="101"/>
  <c r="C71" i="101"/>
  <c r="C541" i="101" l="1"/>
  <c r="C490" i="101"/>
  <c r="C436" i="101"/>
  <c r="C385" i="101"/>
  <c r="C332" i="101"/>
  <c r="C281" i="101"/>
  <c r="C228" i="101"/>
  <c r="C176" i="101"/>
  <c r="C124" i="101"/>
  <c r="C72" i="101"/>
  <c r="C542" i="101" l="1"/>
  <c r="C491" i="101"/>
  <c r="C437" i="101"/>
  <c r="C386" i="101"/>
  <c r="C333" i="101"/>
  <c r="C282" i="101"/>
  <c r="C229" i="101"/>
  <c r="C177" i="101"/>
  <c r="C125" i="101"/>
  <c r="C73" i="101"/>
  <c r="C543" i="101" l="1"/>
  <c r="C492" i="101"/>
  <c r="C438" i="101"/>
  <c r="C387" i="101"/>
  <c r="C334" i="101"/>
  <c r="C283" i="101"/>
  <c r="C230" i="101"/>
  <c r="C178" i="101"/>
  <c r="C126" i="101"/>
  <c r="C74" i="101"/>
  <c r="C544" i="101" l="1"/>
  <c r="C493" i="101"/>
  <c r="C439" i="101"/>
  <c r="C388" i="101"/>
  <c r="C335" i="101"/>
  <c r="C284" i="101"/>
  <c r="C231" i="101"/>
  <c r="C179" i="101"/>
  <c r="C127" i="101"/>
  <c r="C75" i="101"/>
  <c r="C545" i="101" l="1"/>
  <c r="C494" i="101"/>
  <c r="C440" i="101"/>
  <c r="C389" i="101"/>
  <c r="C336" i="101"/>
  <c r="C285" i="101"/>
  <c r="C232" i="101"/>
  <c r="C180" i="101"/>
  <c r="C128" i="101"/>
  <c r="C76" i="101"/>
  <c r="C546" i="101" l="1"/>
  <c r="C495" i="101"/>
  <c r="C441" i="101"/>
  <c r="C390" i="101"/>
  <c r="C337" i="101"/>
  <c r="C286" i="101"/>
  <c r="C233" i="101"/>
  <c r="C181" i="101"/>
  <c r="C129" i="101"/>
  <c r="C77" i="101"/>
  <c r="C547" i="101" l="1"/>
  <c r="C496" i="101"/>
  <c r="C442" i="101"/>
  <c r="C391" i="101"/>
  <c r="C338" i="101"/>
  <c r="C287" i="101"/>
  <c r="C234" i="101"/>
  <c r="C182" i="101"/>
  <c r="C130" i="101"/>
  <c r="C78" i="101"/>
  <c r="C548" i="101" l="1"/>
  <c r="C497" i="101"/>
  <c r="C443" i="101"/>
  <c r="C392" i="101"/>
  <c r="C339" i="101"/>
  <c r="C288" i="101"/>
  <c r="C235" i="101"/>
  <c r="C183" i="101"/>
  <c r="C131" i="101"/>
  <c r="C79" i="101"/>
  <c r="C549" i="101" l="1"/>
  <c r="C498" i="101"/>
  <c r="C444" i="101"/>
  <c r="C393" i="101"/>
  <c r="C340" i="101"/>
  <c r="C289" i="101"/>
  <c r="C236" i="101"/>
  <c r="C184" i="101"/>
  <c r="C132" i="101"/>
  <c r="C80" i="101"/>
  <c r="C550" i="101" l="1"/>
  <c r="C445" i="101"/>
  <c r="C394" i="101"/>
  <c r="C341" i="101"/>
  <c r="C290" i="101"/>
  <c r="C237" i="101"/>
  <c r="C185" i="101"/>
  <c r="C133" i="101"/>
  <c r="C81" i="101"/>
  <c r="C446" i="101" l="1"/>
  <c r="C342" i="101"/>
  <c r="C238" i="101"/>
  <c r="C186" i="101"/>
  <c r="C134" i="101"/>
  <c r="C82" i="101"/>
  <c r="M163" i="1076" l="1"/>
  <c r="N163" i="1076"/>
  <c r="O163" i="1076"/>
  <c r="P163" i="1076"/>
  <c r="Q163" i="1076"/>
  <c r="R163" i="1076"/>
  <c r="S163" i="1076"/>
  <c r="T163" i="1076"/>
  <c r="U163" i="1076"/>
  <c r="V163" i="1076"/>
  <c r="W163" i="1076"/>
  <c r="X163" i="1076"/>
  <c r="Y163" i="1076"/>
  <c r="Z163" i="1076"/>
  <c r="AA163" i="1076"/>
  <c r="AB163" i="1076"/>
  <c r="AC163" i="1076"/>
  <c r="AD163" i="1076"/>
  <c r="AE163" i="1076"/>
  <c r="AF163" i="1076"/>
  <c r="AG163" i="1076"/>
  <c r="AH163" i="1076"/>
  <c r="H166" i="1076"/>
  <c r="J163" i="1076"/>
  <c r="F415" i="101" s="1"/>
  <c r="K163" i="1076"/>
  <c r="L163" i="1076"/>
  <c r="G157" i="1076"/>
  <c r="F12" i="101" s="1"/>
  <c r="G158" i="1076"/>
  <c r="G159" i="1076"/>
  <c r="G160" i="1076"/>
  <c r="F15" i="101" s="1"/>
  <c r="G161" i="1076"/>
  <c r="G162" i="1076"/>
  <c r="G163" i="1076"/>
  <c r="G164" i="1076"/>
  <c r="F19" i="101" s="1"/>
  <c r="G165" i="1076"/>
  <c r="G156" i="1076"/>
  <c r="F18" i="101"/>
  <c r="I166" i="1076"/>
  <c r="J160" i="1076"/>
  <c r="F259" i="101" s="1"/>
  <c r="J159" i="1076"/>
  <c r="F207" i="101" s="1"/>
  <c r="H39" i="1093"/>
  <c r="I39" i="1093"/>
  <c r="J39" i="1093"/>
  <c r="K39" i="1093"/>
  <c r="L39" i="1093"/>
  <c r="M39" i="1093"/>
  <c r="N39" i="1093"/>
  <c r="O39" i="1093"/>
  <c r="P39" i="1093"/>
  <c r="Q39" i="1093"/>
  <c r="R39" i="1093"/>
  <c r="S39" i="1093"/>
  <c r="T39" i="1093"/>
  <c r="U39" i="1093"/>
  <c r="V39" i="1093"/>
  <c r="W39" i="1093"/>
  <c r="X39" i="1093"/>
  <c r="Y39" i="1093"/>
  <c r="Z39" i="1093"/>
  <c r="AA39" i="1093"/>
  <c r="AB39" i="1093"/>
  <c r="AC39" i="1093"/>
  <c r="AD39" i="1093"/>
  <c r="AE39" i="1093"/>
  <c r="G39" i="1093"/>
  <c r="H22" i="1093"/>
  <c r="H41" i="1093" s="1"/>
  <c r="I22" i="1093"/>
  <c r="J22" i="1093"/>
  <c r="J41" i="1093" s="1"/>
  <c r="K22" i="1093"/>
  <c r="L22" i="1093"/>
  <c r="L41" i="1093" s="1"/>
  <c r="M22" i="1093"/>
  <c r="N22" i="1093"/>
  <c r="N41" i="1093" s="1"/>
  <c r="O22" i="1093"/>
  <c r="P22" i="1093"/>
  <c r="P41" i="1093" s="1"/>
  <c r="Q22" i="1093"/>
  <c r="R22" i="1093"/>
  <c r="R41" i="1093" s="1"/>
  <c r="S22" i="1093"/>
  <c r="T22" i="1093"/>
  <c r="T41" i="1093" s="1"/>
  <c r="U22" i="1093"/>
  <c r="V22" i="1093"/>
  <c r="V41" i="1093" s="1"/>
  <c r="W22" i="1093"/>
  <c r="X22" i="1093"/>
  <c r="X41" i="1093" s="1"/>
  <c r="Y22" i="1093"/>
  <c r="Z22" i="1093"/>
  <c r="Z41" i="1093" s="1"/>
  <c r="AA22" i="1093"/>
  <c r="AB22" i="1093"/>
  <c r="AB41" i="1093" s="1"/>
  <c r="AC22" i="1093"/>
  <c r="AD22" i="1093"/>
  <c r="AD41" i="1093" s="1"/>
  <c r="AE22" i="1093"/>
  <c r="G22" i="1093"/>
  <c r="G41" i="1093" s="1"/>
  <c r="F13" i="101"/>
  <c r="F14" i="101"/>
  <c r="F16" i="101"/>
  <c r="F17" i="101"/>
  <c r="F20" i="101"/>
  <c r="F11" i="101"/>
  <c r="F157" i="1076"/>
  <c r="F158" i="1076"/>
  <c r="F159" i="1076"/>
  <c r="F160" i="1076"/>
  <c r="F161" i="1076"/>
  <c r="F162" i="1076"/>
  <c r="F163" i="1076"/>
  <c r="F164" i="1076"/>
  <c r="F165" i="1076"/>
  <c r="F156" i="1076"/>
  <c r="H29" i="1076"/>
  <c r="H28" i="1076"/>
  <c r="AH121" i="1076"/>
  <c r="AG121" i="1076"/>
  <c r="AF121" i="1076"/>
  <c r="AE121" i="1076"/>
  <c r="AD121" i="1076"/>
  <c r="AC121" i="1076"/>
  <c r="AB121" i="1076"/>
  <c r="AA121" i="1076"/>
  <c r="Z121" i="1076"/>
  <c r="Y121" i="1076"/>
  <c r="X121" i="1076"/>
  <c r="W121" i="1076"/>
  <c r="V121" i="1076"/>
  <c r="U121" i="1076"/>
  <c r="T121" i="1076"/>
  <c r="S121" i="1076"/>
  <c r="R121" i="1076"/>
  <c r="Q121" i="1076"/>
  <c r="P121" i="1076"/>
  <c r="O121" i="1076"/>
  <c r="N121" i="1076"/>
  <c r="M121" i="1076"/>
  <c r="L121" i="1076"/>
  <c r="K121" i="1076"/>
  <c r="J121" i="1076"/>
  <c r="G121" i="1076"/>
  <c r="F121" i="1076"/>
  <c r="E121" i="1076"/>
  <c r="C121" i="1076"/>
  <c r="G107" i="1076"/>
  <c r="F107" i="1076"/>
  <c r="E107" i="1076"/>
  <c r="C107" i="1076"/>
  <c r="G93" i="1076"/>
  <c r="F93" i="1076"/>
  <c r="E93" i="1076"/>
  <c r="C93" i="1076"/>
  <c r="G37" i="1076"/>
  <c r="F37" i="1076"/>
  <c r="E37" i="1076"/>
  <c r="C37" i="1076"/>
  <c r="H36" i="1076"/>
  <c r="H35" i="1076"/>
  <c r="H34" i="1076"/>
  <c r="H33" i="1076"/>
  <c r="H32" i="1076"/>
  <c r="H31" i="1076"/>
  <c r="H30" i="1076"/>
  <c r="G23" i="1076"/>
  <c r="F23" i="1076"/>
  <c r="E23" i="1076"/>
  <c r="C23" i="1076"/>
  <c r="H22" i="1076"/>
  <c r="H21" i="1076"/>
  <c r="H20" i="1076"/>
  <c r="H19" i="1076"/>
  <c r="H18" i="1076"/>
  <c r="H17" i="1076"/>
  <c r="H16" i="1076"/>
  <c r="H15" i="1076"/>
  <c r="H14" i="1076"/>
  <c r="C135" i="1076"/>
  <c r="E429" i="101" l="1"/>
  <c r="H415" i="101"/>
  <c r="E428" i="101"/>
  <c r="G415" i="101"/>
  <c r="F39" i="101"/>
  <c r="F45" i="101"/>
  <c r="F195" i="101"/>
  <c r="G195" i="101" s="1"/>
  <c r="F201" i="101"/>
  <c r="X301" i="101"/>
  <c r="P301" i="101"/>
  <c r="H301" i="101"/>
  <c r="W301" i="101"/>
  <c r="O301" i="101"/>
  <c r="G301" i="101"/>
  <c r="AD301" i="101"/>
  <c r="V301" i="101"/>
  <c r="N301" i="101"/>
  <c r="J301" i="101"/>
  <c r="AC301" i="101"/>
  <c r="U301" i="101"/>
  <c r="M301" i="101"/>
  <c r="AB301" i="101"/>
  <c r="T301" i="101"/>
  <c r="L301" i="101"/>
  <c r="Z301" i="101"/>
  <c r="AA301" i="101"/>
  <c r="S301" i="101"/>
  <c r="K301" i="101"/>
  <c r="Y301" i="101"/>
  <c r="Q301" i="101"/>
  <c r="I301" i="101"/>
  <c r="R301" i="101"/>
  <c r="F97" i="101"/>
  <c r="F91" i="101"/>
  <c r="G91" i="101" s="1"/>
  <c r="F461" i="101"/>
  <c r="F455" i="101"/>
  <c r="G455" i="101" s="1"/>
  <c r="F143" i="101"/>
  <c r="G143" i="101" s="1"/>
  <c r="F149" i="101"/>
  <c r="Z457" i="101"/>
  <c r="R457" i="101"/>
  <c r="J457" i="101"/>
  <c r="Y457" i="101"/>
  <c r="Q457" i="101"/>
  <c r="I457" i="101"/>
  <c r="X457" i="101"/>
  <c r="P457" i="101"/>
  <c r="H457" i="101"/>
  <c r="AB457" i="101"/>
  <c r="W457" i="101"/>
  <c r="O457" i="101"/>
  <c r="G457" i="101"/>
  <c r="L457" i="101"/>
  <c r="AD457" i="101"/>
  <c r="V457" i="101"/>
  <c r="N457" i="101"/>
  <c r="AC457" i="101"/>
  <c r="U457" i="101"/>
  <c r="M457" i="101"/>
  <c r="T457" i="101"/>
  <c r="AA457" i="101"/>
  <c r="S457" i="101"/>
  <c r="K457" i="101"/>
  <c r="F513" i="101"/>
  <c r="F507" i="101"/>
  <c r="G507" i="101" s="1"/>
  <c r="AC509" i="101"/>
  <c r="U509" i="101"/>
  <c r="M509" i="101"/>
  <c r="O509" i="101"/>
  <c r="AB509" i="101"/>
  <c r="T509" i="101"/>
  <c r="L509" i="101"/>
  <c r="AA509" i="101"/>
  <c r="S509" i="101"/>
  <c r="K509" i="101"/>
  <c r="Z509" i="101"/>
  <c r="R509" i="101"/>
  <c r="J509" i="101"/>
  <c r="W509" i="101"/>
  <c r="G509" i="101"/>
  <c r="Y509" i="101"/>
  <c r="Q509" i="101"/>
  <c r="I509" i="101"/>
  <c r="X509" i="101"/>
  <c r="P509" i="101"/>
  <c r="H509" i="101"/>
  <c r="AD509" i="101"/>
  <c r="V509" i="101"/>
  <c r="N509" i="101"/>
  <c r="F351" i="101"/>
  <c r="G351" i="101" s="1"/>
  <c r="F357" i="101"/>
  <c r="Z405" i="101"/>
  <c r="R405" i="101"/>
  <c r="J405" i="101"/>
  <c r="Y405" i="101"/>
  <c r="Q405" i="101"/>
  <c r="I405" i="101"/>
  <c r="X405" i="101"/>
  <c r="P405" i="101"/>
  <c r="H405" i="101"/>
  <c r="AB405" i="101"/>
  <c r="W405" i="101"/>
  <c r="O405" i="101"/>
  <c r="G405" i="101"/>
  <c r="L405" i="101"/>
  <c r="AD405" i="101"/>
  <c r="V405" i="101"/>
  <c r="N405" i="101"/>
  <c r="AC405" i="101"/>
  <c r="U405" i="101"/>
  <c r="M405" i="101"/>
  <c r="T405" i="101"/>
  <c r="AA405" i="101"/>
  <c r="S405" i="101"/>
  <c r="K405" i="101"/>
  <c r="F247" i="101"/>
  <c r="G247" i="101" s="1"/>
  <c r="F253" i="101"/>
  <c r="F299" i="101"/>
  <c r="G299" i="101" s="1"/>
  <c r="F305" i="101"/>
  <c r="Y353" i="101"/>
  <c r="Q353" i="101"/>
  <c r="I353" i="101"/>
  <c r="X353" i="101"/>
  <c r="P353" i="101"/>
  <c r="H353" i="101"/>
  <c r="W353" i="101"/>
  <c r="O353" i="101"/>
  <c r="G353" i="101"/>
  <c r="S353" i="101"/>
  <c r="AD353" i="101"/>
  <c r="V353" i="101"/>
  <c r="N353" i="101"/>
  <c r="AC353" i="101"/>
  <c r="U353" i="101"/>
  <c r="M353" i="101"/>
  <c r="AB353" i="101"/>
  <c r="T353" i="101"/>
  <c r="L353" i="101"/>
  <c r="AA353" i="101"/>
  <c r="Z353" i="101"/>
  <c r="R353" i="101"/>
  <c r="J353" i="101"/>
  <c r="K353" i="101"/>
  <c r="F409" i="101"/>
  <c r="F403" i="101"/>
  <c r="G403" i="101" s="1"/>
  <c r="G39" i="101"/>
  <c r="K159" i="1076"/>
  <c r="L159" i="1076"/>
  <c r="N161" i="1076"/>
  <c r="V161" i="1076"/>
  <c r="N157" i="1076"/>
  <c r="M157" i="1076"/>
  <c r="U157" i="1076"/>
  <c r="K158" i="1076"/>
  <c r="N165" i="1076"/>
  <c r="V157" i="1076"/>
  <c r="AD157" i="1076"/>
  <c r="L158" i="1076"/>
  <c r="T158" i="1076"/>
  <c r="AB158" i="1076"/>
  <c r="S159" i="1076"/>
  <c r="AA159" i="1076"/>
  <c r="Q160" i="1076"/>
  <c r="Y160" i="1076"/>
  <c r="AG160" i="1076"/>
  <c r="M161" i="1076"/>
  <c r="U161" i="1076"/>
  <c r="AC161" i="1076"/>
  <c r="K162" i="1076"/>
  <c r="S157" i="1076"/>
  <c r="AA157" i="1076"/>
  <c r="Q158" i="1076"/>
  <c r="Y158" i="1076"/>
  <c r="AG158" i="1076"/>
  <c r="P159" i="1076"/>
  <c r="X159" i="1076"/>
  <c r="AF159" i="1076"/>
  <c r="N160" i="1076"/>
  <c r="V160" i="1076"/>
  <c r="AD160" i="1076"/>
  <c r="R161" i="1076"/>
  <c r="Z161" i="1076"/>
  <c r="AH161" i="1076"/>
  <c r="P162" i="1076"/>
  <c r="X162" i="1076"/>
  <c r="AF162" i="1076"/>
  <c r="N164" i="1076"/>
  <c r="V164" i="1076"/>
  <c r="AD164" i="1076"/>
  <c r="T165" i="1076"/>
  <c r="AB165" i="1076"/>
  <c r="J165" i="1076"/>
  <c r="F519" i="101" s="1"/>
  <c r="AC157" i="1076"/>
  <c r="S158" i="1076"/>
  <c r="AA158" i="1076"/>
  <c r="R159" i="1076"/>
  <c r="Z159" i="1076"/>
  <c r="AH159" i="1076"/>
  <c r="V165" i="1076"/>
  <c r="AD165" i="1076"/>
  <c r="P160" i="1076"/>
  <c r="X160" i="1076"/>
  <c r="AF160" i="1076"/>
  <c r="L161" i="1076"/>
  <c r="T161" i="1076"/>
  <c r="AB161" i="1076"/>
  <c r="J162" i="1076"/>
  <c r="F363" i="101" s="1"/>
  <c r="S162" i="1076"/>
  <c r="Q164" i="1076"/>
  <c r="Y164" i="1076"/>
  <c r="AG164" i="1076"/>
  <c r="O165" i="1076"/>
  <c r="W165" i="1076"/>
  <c r="AE165" i="1076"/>
  <c r="R157" i="1076"/>
  <c r="Z157" i="1076"/>
  <c r="AH157" i="1076"/>
  <c r="P158" i="1076"/>
  <c r="X158" i="1076"/>
  <c r="AF158" i="1076"/>
  <c r="O159" i="1076"/>
  <c r="W159" i="1076"/>
  <c r="AE159" i="1076"/>
  <c r="M160" i="1076"/>
  <c r="U160" i="1076"/>
  <c r="AC160" i="1076"/>
  <c r="Q161" i="1076"/>
  <c r="Y161" i="1076"/>
  <c r="AG161" i="1076"/>
  <c r="O162" i="1076"/>
  <c r="W162" i="1076"/>
  <c r="AE162" i="1076"/>
  <c r="M164" i="1076"/>
  <c r="U164" i="1076"/>
  <c r="AC164" i="1076"/>
  <c r="K165" i="1076"/>
  <c r="S165" i="1076"/>
  <c r="AA165" i="1076"/>
  <c r="P161" i="1076"/>
  <c r="N162" i="1076"/>
  <c r="R162" i="1076"/>
  <c r="Z162" i="1076"/>
  <c r="AH162" i="1076"/>
  <c r="P164" i="1076"/>
  <c r="X164" i="1076"/>
  <c r="AF164" i="1076"/>
  <c r="M165" i="1076"/>
  <c r="S161" i="1076"/>
  <c r="U165" i="1076"/>
  <c r="AA161" i="1076"/>
  <c r="AC165" i="1076"/>
  <c r="Q157" i="1076"/>
  <c r="Y157" i="1076"/>
  <c r="AG157" i="1076"/>
  <c r="O158" i="1076"/>
  <c r="W158" i="1076"/>
  <c r="AE158" i="1076"/>
  <c r="N159" i="1076"/>
  <c r="V159" i="1076"/>
  <c r="AD159" i="1076"/>
  <c r="AB156" i="1076"/>
  <c r="T156" i="1076"/>
  <c r="X161" i="1076"/>
  <c r="AF161" i="1076"/>
  <c r="V162" i="1076"/>
  <c r="AD162" i="1076"/>
  <c r="M162" i="1076"/>
  <c r="U162" i="1076"/>
  <c r="AC162" i="1076"/>
  <c r="L164" i="1076"/>
  <c r="S164" i="1076"/>
  <c r="AA164" i="1076"/>
  <c r="AA156" i="1076"/>
  <c r="K156" i="1076"/>
  <c r="E64" i="101" s="1"/>
  <c r="AF156" i="1076"/>
  <c r="O157" i="1076"/>
  <c r="W157" i="1076"/>
  <c r="AE157" i="1076"/>
  <c r="M158" i="1076"/>
  <c r="U158" i="1076"/>
  <c r="AC158" i="1076"/>
  <c r="T159" i="1076"/>
  <c r="AB159" i="1076"/>
  <c r="R160" i="1076"/>
  <c r="Z160" i="1076"/>
  <c r="AH160" i="1076"/>
  <c r="AD161" i="1076"/>
  <c r="L162" i="1076"/>
  <c r="T162" i="1076"/>
  <c r="AB162" i="1076"/>
  <c r="J164" i="1076"/>
  <c r="F467" i="101" s="1"/>
  <c r="R164" i="1076"/>
  <c r="Z164" i="1076"/>
  <c r="AH164" i="1076"/>
  <c r="P165" i="1076"/>
  <c r="X165" i="1076"/>
  <c r="AF165" i="1076"/>
  <c r="S156" i="1076"/>
  <c r="AB164" i="1076"/>
  <c r="R165" i="1076"/>
  <c r="AH165" i="1076"/>
  <c r="AH156" i="1076"/>
  <c r="Z156" i="1076"/>
  <c r="R156" i="1076"/>
  <c r="AB160" i="1076"/>
  <c r="T164" i="1076"/>
  <c r="Z165" i="1076"/>
  <c r="T157" i="1076"/>
  <c r="AB157" i="1076"/>
  <c r="R158" i="1076"/>
  <c r="Z158" i="1076"/>
  <c r="AH158" i="1076"/>
  <c r="Q159" i="1076"/>
  <c r="Y159" i="1076"/>
  <c r="AG159" i="1076"/>
  <c r="O160" i="1076"/>
  <c r="W160" i="1076"/>
  <c r="AE160" i="1076"/>
  <c r="AG156" i="1076"/>
  <c r="Y156" i="1076"/>
  <c r="Q156" i="1076"/>
  <c r="Q162" i="1076"/>
  <c r="Y162" i="1076"/>
  <c r="AG162" i="1076"/>
  <c r="O164" i="1076"/>
  <c r="W164" i="1076"/>
  <c r="AE164" i="1076"/>
  <c r="AE156" i="1076"/>
  <c r="W156" i="1076"/>
  <c r="O156" i="1076"/>
  <c r="AA162" i="1076"/>
  <c r="AD156" i="1076"/>
  <c r="V156" i="1076"/>
  <c r="N156" i="1076"/>
  <c r="M159" i="1076"/>
  <c r="T160" i="1076"/>
  <c r="X156" i="1076"/>
  <c r="P156" i="1076"/>
  <c r="P157" i="1076"/>
  <c r="X157" i="1076"/>
  <c r="AF157" i="1076"/>
  <c r="N158" i="1076"/>
  <c r="V158" i="1076"/>
  <c r="AD158" i="1076"/>
  <c r="U159" i="1076"/>
  <c r="AC159" i="1076"/>
  <c r="K160" i="1076"/>
  <c r="S160" i="1076"/>
  <c r="AA160" i="1076"/>
  <c r="AC156" i="1076"/>
  <c r="U156" i="1076"/>
  <c r="M156" i="1076"/>
  <c r="O161" i="1076"/>
  <c r="W161" i="1076"/>
  <c r="AE161" i="1076"/>
  <c r="Q165" i="1076"/>
  <c r="Y165" i="1076"/>
  <c r="AG165" i="1076"/>
  <c r="L157" i="1076"/>
  <c r="E117" i="101" s="1"/>
  <c r="J158" i="1076"/>
  <c r="F155" i="101" s="1"/>
  <c r="K161" i="1076"/>
  <c r="K164" i="1076"/>
  <c r="L160" i="1076"/>
  <c r="L156" i="1076"/>
  <c r="E65" i="101" s="1"/>
  <c r="J156" i="1076"/>
  <c r="F51" i="101" s="1"/>
  <c r="K157" i="1076"/>
  <c r="E116" i="101" s="1"/>
  <c r="J157" i="1076"/>
  <c r="F103" i="101" s="1"/>
  <c r="J161" i="1076"/>
  <c r="F311" i="101" s="1"/>
  <c r="L165" i="1076"/>
  <c r="J93" i="1076"/>
  <c r="AH93" i="1076"/>
  <c r="X107" i="1076"/>
  <c r="L93" i="1076"/>
  <c r="T93" i="1076"/>
  <c r="AB93" i="1076"/>
  <c r="J107" i="1076"/>
  <c r="R107" i="1076"/>
  <c r="Z107" i="1076"/>
  <c r="AH107" i="1076"/>
  <c r="O37" i="1076"/>
  <c r="W37" i="1076"/>
  <c r="N93" i="1076"/>
  <c r="V93" i="1076"/>
  <c r="AD93" i="1076"/>
  <c r="U93" i="1076"/>
  <c r="Q107" i="1076"/>
  <c r="Y107" i="1076"/>
  <c r="AG107" i="1076"/>
  <c r="P93" i="1076"/>
  <c r="X93" i="1076"/>
  <c r="AF93" i="1076"/>
  <c r="N107" i="1076"/>
  <c r="V107" i="1076"/>
  <c r="AD107" i="1076"/>
  <c r="R93" i="1076"/>
  <c r="AE37" i="1076"/>
  <c r="M93" i="1076"/>
  <c r="AC93" i="1076"/>
  <c r="L107" i="1076"/>
  <c r="T107" i="1076"/>
  <c r="AB107" i="1076"/>
  <c r="K107" i="1076"/>
  <c r="S107" i="1076"/>
  <c r="Z93" i="1076"/>
  <c r="P107" i="1076"/>
  <c r="AE93" i="1076"/>
  <c r="AF107" i="1076"/>
  <c r="Q93" i="1076"/>
  <c r="Y93" i="1076"/>
  <c r="AG93" i="1076"/>
  <c r="O107" i="1076"/>
  <c r="W107" i="1076"/>
  <c r="AE107" i="1076"/>
  <c r="K37" i="1076"/>
  <c r="S37" i="1076"/>
  <c r="K93" i="1076"/>
  <c r="AA107" i="1076"/>
  <c r="O93" i="1076"/>
  <c r="W93" i="1076"/>
  <c r="M107" i="1076"/>
  <c r="U107" i="1076"/>
  <c r="AC107" i="1076"/>
  <c r="S93" i="1076"/>
  <c r="AA93" i="1076"/>
  <c r="J37" i="1076"/>
  <c r="R37" i="1076"/>
  <c r="Q37" i="1076"/>
  <c r="Y37" i="1076"/>
  <c r="AG37" i="1076"/>
  <c r="Z37" i="1076"/>
  <c r="M37" i="1076"/>
  <c r="U37" i="1076"/>
  <c r="AC37" i="1076"/>
  <c r="P37" i="1076"/>
  <c r="X37" i="1076"/>
  <c r="AF37" i="1076"/>
  <c r="AH37" i="1076"/>
  <c r="AA37" i="1076"/>
  <c r="N37" i="1076"/>
  <c r="V37" i="1076"/>
  <c r="AD37" i="1076"/>
  <c r="L37" i="1076"/>
  <c r="T37" i="1076"/>
  <c r="AB37" i="1076"/>
  <c r="L23" i="1076"/>
  <c r="J23" i="1076"/>
  <c r="N23" i="1076"/>
  <c r="K23" i="1076"/>
  <c r="T23" i="1076"/>
  <c r="Q23" i="1076"/>
  <c r="AC41" i="1093"/>
  <c r="U41" i="1093"/>
  <c r="M41" i="1093"/>
  <c r="AA41" i="1093"/>
  <c r="S41" i="1093"/>
  <c r="K41" i="1093"/>
  <c r="Y41" i="1093"/>
  <c r="Q41" i="1093"/>
  <c r="I41" i="1093"/>
  <c r="AE41" i="1093"/>
  <c r="W41" i="1093"/>
  <c r="O41" i="1093"/>
  <c r="H93" i="1076"/>
  <c r="H107" i="1076"/>
  <c r="H37" i="1076"/>
  <c r="H23" i="1076"/>
  <c r="E533" i="101" l="1"/>
  <c r="H519" i="101"/>
  <c r="E377" i="101"/>
  <c r="H363" i="101"/>
  <c r="E169" i="101"/>
  <c r="H155" i="101"/>
  <c r="E481" i="101"/>
  <c r="H467" i="101"/>
  <c r="E221" i="101"/>
  <c r="H207" i="101"/>
  <c r="E273" i="101"/>
  <c r="H259" i="101"/>
  <c r="E325" i="101"/>
  <c r="H311" i="101"/>
  <c r="E220" i="101"/>
  <c r="G207" i="101"/>
  <c r="E376" i="101"/>
  <c r="G363" i="101"/>
  <c r="E168" i="101"/>
  <c r="G155" i="101"/>
  <c r="E324" i="101"/>
  <c r="G311" i="101"/>
  <c r="E272" i="101"/>
  <c r="G259" i="101"/>
  <c r="E480" i="101"/>
  <c r="G467" i="101"/>
  <c r="E532" i="101"/>
  <c r="G519" i="101"/>
  <c r="F316" i="101"/>
  <c r="G300" i="101"/>
  <c r="G303" i="101" s="1"/>
  <c r="F160" i="101"/>
  <c r="G144" i="101"/>
  <c r="H299" i="101"/>
  <c r="H143" i="101"/>
  <c r="F264" i="101"/>
  <c r="G248" i="101"/>
  <c r="H455" i="101"/>
  <c r="H247" i="101"/>
  <c r="F472" i="101"/>
  <c r="G456" i="101"/>
  <c r="G459" i="101" s="1"/>
  <c r="F368" i="101"/>
  <c r="G352" i="101"/>
  <c r="G355" i="101" s="1"/>
  <c r="H91" i="101"/>
  <c r="H351" i="101"/>
  <c r="F108" i="101"/>
  <c r="G92" i="101"/>
  <c r="H403" i="101"/>
  <c r="H507" i="101"/>
  <c r="F212" i="101"/>
  <c r="G196" i="101"/>
  <c r="F420" i="101"/>
  <c r="G404" i="101"/>
  <c r="G407" i="101" s="1"/>
  <c r="G508" i="101"/>
  <c r="G511" i="101" s="1"/>
  <c r="F524" i="101"/>
  <c r="H195" i="101"/>
  <c r="U103" i="101"/>
  <c r="Q103" i="101"/>
  <c r="AC51" i="101"/>
  <c r="AC103" i="101"/>
  <c r="V103" i="101"/>
  <c r="AA51" i="101"/>
  <c r="AA103" i="101"/>
  <c r="J103" i="101"/>
  <c r="AD51" i="101"/>
  <c r="AD103" i="101"/>
  <c r="P103" i="101"/>
  <c r="Y103" i="101"/>
  <c r="R103" i="101"/>
  <c r="X103" i="101"/>
  <c r="I103" i="101"/>
  <c r="H103" i="101"/>
  <c r="Z51" i="101"/>
  <c r="Z103" i="101"/>
  <c r="N103" i="101"/>
  <c r="AB51" i="101"/>
  <c r="AB103" i="101"/>
  <c r="L103" i="101"/>
  <c r="K103" i="101"/>
  <c r="O103" i="101"/>
  <c r="G103" i="101"/>
  <c r="T103" i="101"/>
  <c r="S103" i="101"/>
  <c r="M103" i="101"/>
  <c r="W103" i="101"/>
  <c r="H39" i="101"/>
  <c r="F56" i="101"/>
  <c r="G40" i="101"/>
  <c r="L51" i="101"/>
  <c r="G51" i="101"/>
  <c r="T51" i="101"/>
  <c r="S51" i="101"/>
  <c r="W51" i="101"/>
  <c r="U51" i="101"/>
  <c r="N51" i="101"/>
  <c r="V51" i="101"/>
  <c r="J51" i="101"/>
  <c r="P51" i="101"/>
  <c r="Y51" i="101"/>
  <c r="R51" i="101"/>
  <c r="X51" i="101"/>
  <c r="H51" i="101"/>
  <c r="Q51" i="101"/>
  <c r="O51" i="101"/>
  <c r="M51" i="101"/>
  <c r="K51" i="101"/>
  <c r="I51" i="101"/>
  <c r="AG166" i="1076"/>
  <c r="Y166" i="1076"/>
  <c r="S166" i="1076"/>
  <c r="Q166" i="1076"/>
  <c r="U166" i="1076"/>
  <c r="X166" i="1076"/>
  <c r="AC166" i="1076"/>
  <c r="M166" i="1076"/>
  <c r="AD166" i="1076"/>
  <c r="R166" i="1076"/>
  <c r="P166" i="1076"/>
  <c r="W166" i="1076"/>
  <c r="T166" i="1076"/>
  <c r="AE166" i="1076"/>
  <c r="Z166" i="1076"/>
  <c r="O166" i="1076"/>
  <c r="AB166" i="1076"/>
  <c r="N166" i="1076"/>
  <c r="AH166" i="1076"/>
  <c r="AA166" i="1076"/>
  <c r="AF166" i="1076"/>
  <c r="V166" i="1076"/>
  <c r="J166" i="1076"/>
  <c r="O23" i="1076"/>
  <c r="M23" i="1076"/>
  <c r="W23" i="1076"/>
  <c r="F27" i="101" l="1"/>
  <c r="G408" i="101"/>
  <c r="G460" i="101"/>
  <c r="I143" i="101"/>
  <c r="I351" i="101"/>
  <c r="I247" i="101"/>
  <c r="I299" i="101"/>
  <c r="I195" i="101"/>
  <c r="I507" i="101"/>
  <c r="I91" i="101"/>
  <c r="I455" i="101"/>
  <c r="G356" i="101"/>
  <c r="G304" i="101"/>
  <c r="G512" i="101"/>
  <c r="I403" i="101"/>
  <c r="I39" i="101"/>
  <c r="R23" i="1076"/>
  <c r="Z23" i="1076"/>
  <c r="P23" i="1076"/>
  <c r="H302" i="101" l="1"/>
  <c r="G305" i="101"/>
  <c r="H300" i="101" s="1"/>
  <c r="H303" i="101" s="1"/>
  <c r="J299" i="101"/>
  <c r="J143" i="101"/>
  <c r="J91" i="101"/>
  <c r="J247" i="101"/>
  <c r="H354" i="101"/>
  <c r="G357" i="101"/>
  <c r="H352" i="101" s="1"/>
  <c r="H355" i="101" s="1"/>
  <c r="J507" i="101"/>
  <c r="J403" i="101"/>
  <c r="J351" i="101"/>
  <c r="H458" i="101"/>
  <c r="G461" i="101"/>
  <c r="H456" i="101" s="1"/>
  <c r="H459" i="101" s="1"/>
  <c r="J195" i="101"/>
  <c r="H510" i="101"/>
  <c r="G513" i="101"/>
  <c r="H508" i="101" s="1"/>
  <c r="H511" i="101" s="1"/>
  <c r="J455" i="101"/>
  <c r="H406" i="101"/>
  <c r="G409" i="101"/>
  <c r="H404" i="101" s="1"/>
  <c r="H407" i="101" s="1"/>
  <c r="J39" i="101"/>
  <c r="U23" i="1076"/>
  <c r="S23" i="1076"/>
  <c r="AF23" i="1076"/>
  <c r="AC23" i="1076"/>
  <c r="K507" i="101" l="1"/>
  <c r="K143" i="101"/>
  <c r="K91" i="101"/>
  <c r="H356" i="101"/>
  <c r="H460" i="101"/>
  <c r="K299" i="101"/>
  <c r="H512" i="101"/>
  <c r="K195" i="101"/>
  <c r="K403" i="101"/>
  <c r="H408" i="101"/>
  <c r="K455" i="101"/>
  <c r="K351" i="101"/>
  <c r="K247" i="101"/>
  <c r="H304" i="101"/>
  <c r="K39" i="101"/>
  <c r="X23" i="1076"/>
  <c r="V23" i="1076"/>
  <c r="K51" i="1076"/>
  <c r="L51" i="1076"/>
  <c r="M51" i="1076"/>
  <c r="N51" i="1076"/>
  <c r="O51" i="1076"/>
  <c r="P51" i="1076"/>
  <c r="Q51" i="1076"/>
  <c r="R51" i="1076"/>
  <c r="S51" i="1076"/>
  <c r="T51" i="1076"/>
  <c r="U51" i="1076"/>
  <c r="V51" i="1076"/>
  <c r="W51" i="1076"/>
  <c r="X51" i="1076"/>
  <c r="Y51" i="1076"/>
  <c r="Z51" i="1076"/>
  <c r="AA51" i="1076"/>
  <c r="AB51" i="1076"/>
  <c r="AC51" i="1076"/>
  <c r="AD51" i="1076"/>
  <c r="AE51" i="1076"/>
  <c r="AF51" i="1076"/>
  <c r="AG51" i="1076"/>
  <c r="AH51" i="1076"/>
  <c r="K65" i="1076"/>
  <c r="L65" i="1076"/>
  <c r="M65" i="1076"/>
  <c r="N65" i="1076"/>
  <c r="O65" i="1076"/>
  <c r="P65" i="1076"/>
  <c r="Q65" i="1076"/>
  <c r="R65" i="1076"/>
  <c r="S65" i="1076"/>
  <c r="T65" i="1076"/>
  <c r="U65" i="1076"/>
  <c r="V65" i="1076"/>
  <c r="W65" i="1076"/>
  <c r="X65" i="1076"/>
  <c r="Y65" i="1076"/>
  <c r="Z65" i="1076"/>
  <c r="AA65" i="1076"/>
  <c r="AB65" i="1076"/>
  <c r="AC65" i="1076"/>
  <c r="AD65" i="1076"/>
  <c r="AE65" i="1076"/>
  <c r="AF65" i="1076"/>
  <c r="AG65" i="1076"/>
  <c r="AH65" i="1076"/>
  <c r="K79" i="1076"/>
  <c r="L79" i="1076"/>
  <c r="M79" i="1076"/>
  <c r="N79" i="1076"/>
  <c r="O79" i="1076"/>
  <c r="P79" i="1076"/>
  <c r="Q79" i="1076"/>
  <c r="R79" i="1076"/>
  <c r="S79" i="1076"/>
  <c r="T79" i="1076"/>
  <c r="U79" i="1076"/>
  <c r="V79" i="1076"/>
  <c r="W79" i="1076"/>
  <c r="X79" i="1076"/>
  <c r="Y79" i="1076"/>
  <c r="Z79" i="1076"/>
  <c r="AA79" i="1076"/>
  <c r="AB79" i="1076"/>
  <c r="AC79" i="1076"/>
  <c r="AD79" i="1076"/>
  <c r="AE79" i="1076"/>
  <c r="AF79" i="1076"/>
  <c r="AG79" i="1076"/>
  <c r="AH79" i="1076"/>
  <c r="K135" i="1076"/>
  <c r="L135" i="1076"/>
  <c r="M135" i="1076"/>
  <c r="N135" i="1076"/>
  <c r="O135" i="1076"/>
  <c r="P135" i="1076"/>
  <c r="Q135" i="1076"/>
  <c r="R135" i="1076"/>
  <c r="S135" i="1076"/>
  <c r="T135" i="1076"/>
  <c r="U135" i="1076"/>
  <c r="V135" i="1076"/>
  <c r="W135" i="1076"/>
  <c r="X135" i="1076"/>
  <c r="Y135" i="1076"/>
  <c r="Z135" i="1076"/>
  <c r="AA135" i="1076"/>
  <c r="AB135" i="1076"/>
  <c r="AC135" i="1076"/>
  <c r="AD135" i="1076"/>
  <c r="AE135" i="1076"/>
  <c r="AF135" i="1076"/>
  <c r="AG135" i="1076"/>
  <c r="AH135" i="1076"/>
  <c r="K149" i="1076"/>
  <c r="L149" i="1076"/>
  <c r="M149" i="1076"/>
  <c r="N149" i="1076"/>
  <c r="O149" i="1076"/>
  <c r="P149" i="1076"/>
  <c r="Q149" i="1076"/>
  <c r="R149" i="1076"/>
  <c r="S149" i="1076"/>
  <c r="T149" i="1076"/>
  <c r="U149" i="1076"/>
  <c r="V149" i="1076"/>
  <c r="W149" i="1076"/>
  <c r="X149" i="1076"/>
  <c r="Y149" i="1076"/>
  <c r="Z149" i="1076"/>
  <c r="AA149" i="1076"/>
  <c r="AB149" i="1076"/>
  <c r="AC149" i="1076"/>
  <c r="AD149" i="1076"/>
  <c r="AE149" i="1076"/>
  <c r="AF149" i="1076"/>
  <c r="AG149" i="1076"/>
  <c r="AH149" i="1076"/>
  <c r="J149" i="1076"/>
  <c r="J135" i="1076"/>
  <c r="J79" i="1076"/>
  <c r="J65" i="1076"/>
  <c r="J51" i="1076"/>
  <c r="H30" i="101"/>
  <c r="J30" i="101"/>
  <c r="L32" i="1077"/>
  <c r="L33" i="1077" s="1"/>
  <c r="L36" i="1077" s="1"/>
  <c r="M32" i="1077"/>
  <c r="M33" i="1077" s="1"/>
  <c r="N32" i="1077"/>
  <c r="N33" i="1077" s="1"/>
  <c r="O32" i="1077"/>
  <c r="O33" i="1077" s="1"/>
  <c r="O36" i="1077" s="1"/>
  <c r="P32" i="1077"/>
  <c r="P33" i="1077" s="1"/>
  <c r="P36" i="1077" s="1"/>
  <c r="Q32" i="1077"/>
  <c r="Q33" i="1077" s="1"/>
  <c r="Q35" i="1077" s="1"/>
  <c r="P30" i="101" s="1"/>
  <c r="R32" i="1077"/>
  <c r="R33" i="1077" s="1"/>
  <c r="R36" i="1077" s="1"/>
  <c r="S32" i="1077"/>
  <c r="S33" i="1077" s="1"/>
  <c r="S36" i="1077" s="1"/>
  <c r="T32" i="1077"/>
  <c r="T33" i="1077" s="1"/>
  <c r="T36" i="1077" s="1"/>
  <c r="U32" i="1077"/>
  <c r="U33" i="1077" s="1"/>
  <c r="U35" i="1077" s="1"/>
  <c r="T30" i="101" s="1"/>
  <c r="V32" i="1077"/>
  <c r="V33" i="1077" s="1"/>
  <c r="V35" i="1077" s="1"/>
  <c r="U30" i="101" s="1"/>
  <c r="W32" i="1077"/>
  <c r="W33" i="1077" s="1"/>
  <c r="W35" i="1077" s="1"/>
  <c r="V30" i="101" s="1"/>
  <c r="X32" i="1077"/>
  <c r="X33" i="1077" s="1"/>
  <c r="X36" i="1077" s="1"/>
  <c r="Y32" i="1077"/>
  <c r="Y33" i="1077" s="1"/>
  <c r="Y35" i="1077" s="1"/>
  <c r="X30" i="101" s="1"/>
  <c r="Z32" i="1077"/>
  <c r="Z33" i="1077" s="1"/>
  <c r="Z36" i="1077" s="1"/>
  <c r="AA32" i="1077"/>
  <c r="AA33" i="1077" s="1"/>
  <c r="AA36" i="1077" s="1"/>
  <c r="AB32" i="1077"/>
  <c r="AB33" i="1077" s="1"/>
  <c r="AB36" i="1077" s="1"/>
  <c r="AC32" i="1077"/>
  <c r="AC33" i="1077" s="1"/>
  <c r="AC36" i="1077" s="1"/>
  <c r="AD32" i="1077"/>
  <c r="AD33" i="1077" s="1"/>
  <c r="AD35" i="1077" s="1"/>
  <c r="AC30" i="101" s="1"/>
  <c r="AE32" i="1077"/>
  <c r="AE33" i="1077" s="1"/>
  <c r="AE35" i="1077" s="1"/>
  <c r="AD30" i="101" s="1"/>
  <c r="F30" i="101"/>
  <c r="F31" i="101" s="1"/>
  <c r="G18" i="1073" s="1"/>
  <c r="G30" i="1073" s="1"/>
  <c r="G43" i="1073" s="1"/>
  <c r="G149" i="1076"/>
  <c r="F149" i="1076"/>
  <c r="G135" i="1076"/>
  <c r="F135" i="1076"/>
  <c r="H50" i="1076"/>
  <c r="F79" i="1076"/>
  <c r="G79" i="1076"/>
  <c r="G65" i="1076"/>
  <c r="F65" i="1076"/>
  <c r="H64" i="1076"/>
  <c r="H63" i="1076"/>
  <c r="H62" i="1076"/>
  <c r="H61" i="1076"/>
  <c r="H60" i="1076"/>
  <c r="H59" i="1076"/>
  <c r="H58" i="1076"/>
  <c r="H57" i="1076"/>
  <c r="H56" i="1076"/>
  <c r="H43" i="1076"/>
  <c r="H44" i="1076"/>
  <c r="H45" i="1076"/>
  <c r="H46" i="1076"/>
  <c r="H47" i="1076"/>
  <c r="H48" i="1076"/>
  <c r="H49" i="1076"/>
  <c r="H42" i="1076"/>
  <c r="F51" i="1076"/>
  <c r="G51" i="1076"/>
  <c r="G72" i="1073" l="1"/>
  <c r="G99" i="1073" s="1"/>
  <c r="G30" i="1097" s="1"/>
  <c r="G59" i="1073"/>
  <c r="G86" i="1073" s="1"/>
  <c r="G17" i="1097" s="1"/>
  <c r="L351" i="101"/>
  <c r="L195" i="101"/>
  <c r="L455" i="101"/>
  <c r="I510" i="101"/>
  <c r="H513" i="101"/>
  <c r="I508" i="101" s="1"/>
  <c r="I511" i="101" s="1"/>
  <c r="L91" i="101"/>
  <c r="I406" i="101"/>
  <c r="H409" i="101"/>
  <c r="I404" i="101" s="1"/>
  <c r="I407" i="101" s="1"/>
  <c r="I302" i="101"/>
  <c r="H305" i="101"/>
  <c r="I300" i="101" s="1"/>
  <c r="I303" i="101" s="1"/>
  <c r="L299" i="101"/>
  <c r="L143" i="101"/>
  <c r="I458" i="101"/>
  <c r="H461" i="101"/>
  <c r="I456" i="101" s="1"/>
  <c r="I459" i="101" s="1"/>
  <c r="L247" i="101"/>
  <c r="L403" i="101"/>
  <c r="L507" i="101"/>
  <c r="I354" i="101"/>
  <c r="H357" i="101"/>
  <c r="I352" i="101" s="1"/>
  <c r="I355" i="101" s="1"/>
  <c r="L39" i="101"/>
  <c r="AA23" i="1076"/>
  <c r="Y23" i="1076"/>
  <c r="H79" i="1076"/>
  <c r="H135" i="1076"/>
  <c r="K166" i="1076"/>
  <c r="P35" i="1077"/>
  <c r="O30" i="101" s="1"/>
  <c r="L166" i="1076"/>
  <c r="G30" i="101"/>
  <c r="H149" i="1076"/>
  <c r="G166" i="1076"/>
  <c r="W36" i="1077"/>
  <c r="AC35" i="1077"/>
  <c r="AB30" i="101" s="1"/>
  <c r="AE36" i="1077"/>
  <c r="Q36" i="1077"/>
  <c r="O35" i="1077"/>
  <c r="N30" i="101" s="1"/>
  <c r="U36" i="1077"/>
  <c r="X35" i="1077"/>
  <c r="W30" i="101" s="1"/>
  <c r="AD36" i="1077"/>
  <c r="V36" i="1077"/>
  <c r="Y36" i="1077"/>
  <c r="M36" i="1077"/>
  <c r="M35" i="1077"/>
  <c r="L30" i="101" s="1"/>
  <c r="N35" i="1077"/>
  <c r="M30" i="101" s="1"/>
  <c r="N36" i="1077"/>
  <c r="L35" i="1077"/>
  <c r="K30" i="101" s="1"/>
  <c r="AB35" i="1077"/>
  <c r="AA30" i="101" s="1"/>
  <c r="T35" i="1077"/>
  <c r="S30" i="101" s="1"/>
  <c r="AA35" i="1077"/>
  <c r="Z30" i="101" s="1"/>
  <c r="S35" i="1077"/>
  <c r="R30" i="101" s="1"/>
  <c r="Z35" i="1077"/>
  <c r="Y30" i="101" s="1"/>
  <c r="R35" i="1077"/>
  <c r="Q30" i="101" s="1"/>
  <c r="I30" i="101"/>
  <c r="H51" i="1076"/>
  <c r="H65" i="1076"/>
  <c r="C149" i="1076"/>
  <c r="C79" i="1076"/>
  <c r="C65" i="1076"/>
  <c r="C51" i="1076"/>
  <c r="E149" i="1076"/>
  <c r="E135" i="1076"/>
  <c r="E79" i="1076"/>
  <c r="E65" i="1076"/>
  <c r="M403" i="101" l="1"/>
  <c r="M247" i="101"/>
  <c r="I304" i="101"/>
  <c r="M455" i="101"/>
  <c r="I408" i="101"/>
  <c r="I512" i="101"/>
  <c r="I356" i="101"/>
  <c r="M299" i="101"/>
  <c r="I460" i="101"/>
  <c r="M195" i="101"/>
  <c r="M507" i="101"/>
  <c r="M143" i="101"/>
  <c r="M91" i="101"/>
  <c r="M351" i="101"/>
  <c r="M39" i="101"/>
  <c r="AG23" i="1076"/>
  <c r="AD23" i="1076"/>
  <c r="AB23" i="1076"/>
  <c r="J302" i="101" l="1"/>
  <c r="I305" i="101"/>
  <c r="J300" i="101" s="1"/>
  <c r="J303" i="101" s="1"/>
  <c r="J354" i="101"/>
  <c r="I357" i="101"/>
  <c r="J352" i="101" s="1"/>
  <c r="J355" i="101" s="1"/>
  <c r="N143" i="101"/>
  <c r="N299" i="101"/>
  <c r="N247" i="101"/>
  <c r="N507" i="101"/>
  <c r="J510" i="101"/>
  <c r="I513" i="101"/>
  <c r="J508" i="101" s="1"/>
  <c r="J511" i="101" s="1"/>
  <c r="N351" i="101"/>
  <c r="N195" i="101"/>
  <c r="J406" i="101"/>
  <c r="I409" i="101"/>
  <c r="J404" i="101" s="1"/>
  <c r="J407" i="101" s="1"/>
  <c r="J458" i="101"/>
  <c r="I461" i="101"/>
  <c r="J456" i="101" s="1"/>
  <c r="J459" i="101" s="1"/>
  <c r="N403" i="101"/>
  <c r="N91" i="101"/>
  <c r="N455" i="101"/>
  <c r="N39" i="101"/>
  <c r="AE23" i="1076"/>
  <c r="AH23" i="1076"/>
  <c r="O351" i="101" l="1"/>
  <c r="O403" i="101"/>
  <c r="O299" i="101"/>
  <c r="J460" i="101"/>
  <c r="O143" i="101"/>
  <c r="O455" i="101"/>
  <c r="J356" i="101"/>
  <c r="J512" i="101"/>
  <c r="J408" i="101"/>
  <c r="O507" i="101"/>
  <c r="O91" i="101"/>
  <c r="O195" i="101"/>
  <c r="O247" i="101"/>
  <c r="J304" i="101"/>
  <c r="O39" i="101"/>
  <c r="K354" i="101" l="1"/>
  <c r="J357" i="101"/>
  <c r="K352" i="101" s="1"/>
  <c r="K355" i="101" s="1"/>
  <c r="P507" i="101"/>
  <c r="P403" i="101"/>
  <c r="K458" i="101"/>
  <c r="J461" i="101"/>
  <c r="K456" i="101" s="1"/>
  <c r="K459" i="101" s="1"/>
  <c r="P91" i="101"/>
  <c r="P455" i="101"/>
  <c r="P195" i="101"/>
  <c r="K510" i="101"/>
  <c r="J513" i="101"/>
  <c r="K508" i="101" s="1"/>
  <c r="K511" i="101" s="1"/>
  <c r="P299" i="101"/>
  <c r="K302" i="101"/>
  <c r="J305" i="101"/>
  <c r="K300" i="101" s="1"/>
  <c r="K303" i="101" s="1"/>
  <c r="K406" i="101"/>
  <c r="J409" i="101"/>
  <c r="K404" i="101" s="1"/>
  <c r="K407" i="101" s="1"/>
  <c r="P247" i="101"/>
  <c r="P143" i="101"/>
  <c r="P351" i="101"/>
  <c r="P39" i="101"/>
  <c r="K512" i="101" l="1"/>
  <c r="K460" i="101"/>
  <c r="K408" i="101"/>
  <c r="K304" i="101"/>
  <c r="Q507" i="101"/>
  <c r="Q403" i="101"/>
  <c r="Q247" i="101"/>
  <c r="Q195" i="101"/>
  <c r="Q351" i="101"/>
  <c r="Q455" i="101"/>
  <c r="Q143" i="101"/>
  <c r="Q299" i="101"/>
  <c r="Q91" i="101"/>
  <c r="K356" i="101"/>
  <c r="Q39" i="101"/>
  <c r="L406" i="101" l="1"/>
  <c r="K409" i="101"/>
  <c r="L404" i="101" s="1"/>
  <c r="L407" i="101" s="1"/>
  <c r="R299" i="101"/>
  <c r="R507" i="101"/>
  <c r="L458" i="101"/>
  <c r="K461" i="101"/>
  <c r="L456" i="101" s="1"/>
  <c r="L459" i="101" s="1"/>
  <c r="R143" i="101"/>
  <c r="L302" i="101"/>
  <c r="K305" i="101"/>
  <c r="L300" i="101" s="1"/>
  <c r="L303" i="101" s="1"/>
  <c r="R195" i="101"/>
  <c r="L354" i="101"/>
  <c r="K357" i="101"/>
  <c r="L352" i="101" s="1"/>
  <c r="L355" i="101" s="1"/>
  <c r="R247" i="101"/>
  <c r="R455" i="101"/>
  <c r="R91" i="101"/>
  <c r="R351" i="101"/>
  <c r="R403" i="101"/>
  <c r="L510" i="101"/>
  <c r="K513" i="101"/>
  <c r="L508" i="101" s="1"/>
  <c r="L511" i="101" s="1"/>
  <c r="R39" i="101"/>
  <c r="F4" i="101"/>
  <c r="F68" i="101" l="1"/>
  <c r="F76" i="101"/>
  <c r="F69" i="101"/>
  <c r="F77" i="101"/>
  <c r="F70" i="101"/>
  <c r="F78" i="101"/>
  <c r="F71" i="101"/>
  <c r="F79" i="101"/>
  <c r="F64" i="101"/>
  <c r="F72" i="101"/>
  <c r="F80" i="101"/>
  <c r="F535" i="101"/>
  <c r="F543" i="101"/>
  <c r="F531" i="101"/>
  <c r="F66" i="101"/>
  <c r="F74" i="101"/>
  <c r="F82" i="101"/>
  <c r="F67" i="101"/>
  <c r="F75" i="101"/>
  <c r="F63" i="101"/>
  <c r="F65" i="101"/>
  <c r="F532" i="101"/>
  <c r="F541" i="101"/>
  <c r="F550" i="101"/>
  <c r="F525" i="101" s="1"/>
  <c r="F73" i="101"/>
  <c r="F533" i="101"/>
  <c r="F542" i="101"/>
  <c r="F486" i="101"/>
  <c r="F494" i="101"/>
  <c r="F81" i="101"/>
  <c r="F534" i="101"/>
  <c r="F544" i="101"/>
  <c r="F487" i="101"/>
  <c r="F495" i="101"/>
  <c r="F536" i="101"/>
  <c r="F545" i="101"/>
  <c r="F538" i="101"/>
  <c r="F547" i="101"/>
  <c r="F539" i="101"/>
  <c r="F548" i="101"/>
  <c r="F546" i="101"/>
  <c r="F481" i="101"/>
  <c r="F491" i="101"/>
  <c r="F434" i="101"/>
  <c r="F549" i="101"/>
  <c r="F482" i="101"/>
  <c r="F492" i="101"/>
  <c r="F435" i="101"/>
  <c r="F443" i="101"/>
  <c r="F483" i="101"/>
  <c r="F493" i="101"/>
  <c r="F428" i="101"/>
  <c r="F436" i="101"/>
  <c r="F444" i="101"/>
  <c r="F484" i="101"/>
  <c r="F496" i="101"/>
  <c r="F488" i="101"/>
  <c r="F498" i="101"/>
  <c r="F537" i="101"/>
  <c r="F489" i="101"/>
  <c r="F479" i="101"/>
  <c r="F480" i="101"/>
  <c r="F433" i="101"/>
  <c r="F446" i="101"/>
  <c r="F421" i="101" s="1"/>
  <c r="F485" i="101"/>
  <c r="F437" i="101"/>
  <c r="F427" i="101"/>
  <c r="F383" i="101"/>
  <c r="F391" i="101"/>
  <c r="F497" i="101"/>
  <c r="F439" i="101"/>
  <c r="F377" i="101"/>
  <c r="F385" i="101"/>
  <c r="F540" i="101"/>
  <c r="F429" i="101"/>
  <c r="F440" i="101"/>
  <c r="F430" i="101"/>
  <c r="F441" i="101"/>
  <c r="F379" i="101"/>
  <c r="F387" i="101"/>
  <c r="F375" i="101"/>
  <c r="F388" i="101"/>
  <c r="F329" i="101"/>
  <c r="F337" i="101"/>
  <c r="F376" i="101"/>
  <c r="F389" i="101"/>
  <c r="F330" i="101"/>
  <c r="F338" i="101"/>
  <c r="F378" i="101"/>
  <c r="F390" i="101"/>
  <c r="F331" i="101"/>
  <c r="F339" i="101"/>
  <c r="F490" i="101"/>
  <c r="F431" i="101"/>
  <c r="F380" i="101"/>
  <c r="F392" i="101"/>
  <c r="F324" i="101"/>
  <c r="F332" i="101"/>
  <c r="F340" i="101"/>
  <c r="F438" i="101"/>
  <c r="F382" i="101"/>
  <c r="F394" i="101"/>
  <c r="F369" i="101" s="1"/>
  <c r="F326" i="101"/>
  <c r="F334" i="101"/>
  <c r="F342" i="101"/>
  <c r="F317" i="101" s="1"/>
  <c r="F442" i="101"/>
  <c r="F384" i="101"/>
  <c r="F327" i="101"/>
  <c r="F335" i="101"/>
  <c r="F323" i="101"/>
  <c r="F393" i="101"/>
  <c r="F333" i="101"/>
  <c r="F223" i="101"/>
  <c r="F231" i="101"/>
  <c r="F219" i="101"/>
  <c r="F170" i="101"/>
  <c r="F178" i="101"/>
  <c r="F186" i="101"/>
  <c r="F161" i="101" s="1"/>
  <c r="F336" i="101"/>
  <c r="F224" i="101"/>
  <c r="F232" i="101"/>
  <c r="F171" i="101"/>
  <c r="F179" i="101"/>
  <c r="F167" i="101"/>
  <c r="F121" i="101"/>
  <c r="F129" i="101"/>
  <c r="F341" i="101"/>
  <c r="F225" i="101"/>
  <c r="F233" i="101"/>
  <c r="F172" i="101"/>
  <c r="F180" i="101"/>
  <c r="F115" i="101"/>
  <c r="F122" i="101"/>
  <c r="F130" i="101"/>
  <c r="F226" i="101"/>
  <c r="F234" i="101"/>
  <c r="F173" i="101"/>
  <c r="F181" i="101"/>
  <c r="F227" i="101"/>
  <c r="F235" i="101"/>
  <c r="F174" i="101"/>
  <c r="F182" i="101"/>
  <c r="F116" i="101"/>
  <c r="F124" i="101"/>
  <c r="F132" i="101"/>
  <c r="F220" i="101"/>
  <c r="F228" i="101"/>
  <c r="F236" i="101"/>
  <c r="F175" i="101"/>
  <c r="F183" i="101"/>
  <c r="F117" i="101"/>
  <c r="F125" i="101"/>
  <c r="F133" i="101"/>
  <c r="F445" i="101"/>
  <c r="F386" i="101"/>
  <c r="F328" i="101"/>
  <c r="F222" i="101"/>
  <c r="F230" i="101"/>
  <c r="F238" i="101"/>
  <c r="F213" i="101" s="1"/>
  <c r="F169" i="101"/>
  <c r="F177" i="101"/>
  <c r="F185" i="101"/>
  <c r="F119" i="101"/>
  <c r="F127" i="101"/>
  <c r="F176" i="101"/>
  <c r="F131" i="101"/>
  <c r="F325" i="101"/>
  <c r="F432" i="101"/>
  <c r="F184" i="101"/>
  <c r="F134" i="101"/>
  <c r="F109" i="101" s="1"/>
  <c r="F221" i="101"/>
  <c r="F118" i="101"/>
  <c r="F168" i="101"/>
  <c r="F128" i="101"/>
  <c r="F229" i="101"/>
  <c r="F120" i="101"/>
  <c r="F237" i="101"/>
  <c r="F123" i="101"/>
  <c r="F381" i="101"/>
  <c r="F126" i="101"/>
  <c r="L356" i="101"/>
  <c r="S351" i="101"/>
  <c r="S91" i="101"/>
  <c r="S195" i="101"/>
  <c r="S507" i="101"/>
  <c r="S455" i="101"/>
  <c r="S299" i="101"/>
  <c r="L460" i="101"/>
  <c r="F271" i="101"/>
  <c r="F272" i="101"/>
  <c r="F273" i="101"/>
  <c r="F274" i="101"/>
  <c r="F275" i="101"/>
  <c r="F276" i="101"/>
  <c r="F277" i="101"/>
  <c r="F278" i="101"/>
  <c r="F279" i="101"/>
  <c r="F280" i="101"/>
  <c r="F281" i="101"/>
  <c r="F282" i="101"/>
  <c r="F283" i="101"/>
  <c r="F284" i="101"/>
  <c r="F285" i="101"/>
  <c r="F286" i="101"/>
  <c r="F287" i="101"/>
  <c r="F288" i="101"/>
  <c r="F473" i="101"/>
  <c r="F289" i="101"/>
  <c r="F290" i="101"/>
  <c r="F265" i="101" s="1"/>
  <c r="L512" i="101"/>
  <c r="L304" i="101"/>
  <c r="S403" i="101"/>
  <c r="S247" i="101"/>
  <c r="S143" i="101"/>
  <c r="L408" i="101"/>
  <c r="F57" i="101"/>
  <c r="S39" i="101"/>
  <c r="F28" i="101" l="1"/>
  <c r="G17" i="1073" s="1"/>
  <c r="F187" i="101"/>
  <c r="F156" i="101" s="1"/>
  <c r="F157" i="101" s="1"/>
  <c r="G153" i="101" s="1"/>
  <c r="T403" i="101"/>
  <c r="M406" i="101"/>
  <c r="L409" i="101"/>
  <c r="M404" i="101" s="1"/>
  <c r="M407" i="101" s="1"/>
  <c r="M510" i="101"/>
  <c r="L513" i="101"/>
  <c r="M508" i="101" s="1"/>
  <c r="M511" i="101" s="1"/>
  <c r="M458" i="101"/>
  <c r="L461" i="101"/>
  <c r="M456" i="101" s="1"/>
  <c r="M459" i="101" s="1"/>
  <c r="T143" i="101"/>
  <c r="F291" i="101"/>
  <c r="F260" i="101" s="1"/>
  <c r="F261" i="101" s="1"/>
  <c r="G257" i="101" s="1"/>
  <c r="F447" i="101"/>
  <c r="F416" i="101" s="1"/>
  <c r="F417" i="101" s="1"/>
  <c r="G413" i="101" s="1"/>
  <c r="F135" i="101"/>
  <c r="F104" i="101" s="1"/>
  <c r="F105" i="101" s="1"/>
  <c r="G101" i="101" s="1"/>
  <c r="F499" i="101"/>
  <c r="F468" i="101" s="1"/>
  <c r="F469" i="101" s="1"/>
  <c r="G465" i="101" s="1"/>
  <c r="T299" i="101"/>
  <c r="T91" i="101"/>
  <c r="T247" i="101"/>
  <c r="F343" i="101"/>
  <c r="F312" i="101" s="1"/>
  <c r="F313" i="101" s="1"/>
  <c r="G309" i="101" s="1"/>
  <c r="F239" i="101"/>
  <c r="F208" i="101" s="1"/>
  <c r="F209" i="101" s="1"/>
  <c r="G205" i="101" s="1"/>
  <c r="T195" i="101"/>
  <c r="F395" i="101"/>
  <c r="F364" i="101" s="1"/>
  <c r="F365" i="101" s="1"/>
  <c r="G361" i="101" s="1"/>
  <c r="F551" i="101"/>
  <c r="F520" i="101" s="1"/>
  <c r="F521" i="101" s="1"/>
  <c r="G517" i="101" s="1"/>
  <c r="T455" i="101"/>
  <c r="T351" i="101"/>
  <c r="M302" i="101"/>
  <c r="L305" i="101"/>
  <c r="M300" i="101" s="1"/>
  <c r="M303" i="101" s="1"/>
  <c r="T507" i="101"/>
  <c r="M354" i="101"/>
  <c r="L357" i="101"/>
  <c r="M352" i="101" s="1"/>
  <c r="M355" i="101" s="1"/>
  <c r="T39" i="101"/>
  <c r="F83" i="101"/>
  <c r="F52" i="101" s="1"/>
  <c r="F53" i="101" s="1"/>
  <c r="G49" i="101" s="1"/>
  <c r="G19" i="1073" l="1"/>
  <c r="G29" i="1073"/>
  <c r="G42" i="1073" s="1"/>
  <c r="M304" i="101"/>
  <c r="N302" i="101" s="1"/>
  <c r="M460" i="101"/>
  <c r="N458" i="101" s="1"/>
  <c r="U195" i="101"/>
  <c r="U299" i="101"/>
  <c r="M512" i="101"/>
  <c r="M408" i="101"/>
  <c r="U351" i="101"/>
  <c r="U455" i="101"/>
  <c r="U507" i="101"/>
  <c r="U91" i="101"/>
  <c r="U143" i="101"/>
  <c r="U403" i="101"/>
  <c r="M356" i="101"/>
  <c r="U247" i="101"/>
  <c r="U39" i="101"/>
  <c r="M461" i="101" l="1"/>
  <c r="N456" i="101" s="1"/>
  <c r="N459" i="101" s="1"/>
  <c r="N460" i="101" s="1"/>
  <c r="M305" i="101"/>
  <c r="N300" i="101" s="1"/>
  <c r="N303" i="101" s="1"/>
  <c r="N304" i="101" s="1"/>
  <c r="G71" i="1073"/>
  <c r="G98" i="1073" s="1"/>
  <c r="G29" i="1097" s="1"/>
  <c r="G58" i="1073"/>
  <c r="G85" i="1073" s="1"/>
  <c r="G16" i="1097" s="1"/>
  <c r="G21" i="1073"/>
  <c r="G32" i="1073" s="1"/>
  <c r="G31" i="1073"/>
  <c r="G44" i="1073" s="1"/>
  <c r="V403" i="101"/>
  <c r="V247" i="101"/>
  <c r="V195" i="101"/>
  <c r="N406" i="101"/>
  <c r="M409" i="101"/>
  <c r="N404" i="101" s="1"/>
  <c r="N407" i="101" s="1"/>
  <c r="V455" i="101"/>
  <c r="V299" i="101"/>
  <c r="V143" i="101"/>
  <c r="N354" i="101"/>
  <c r="M357" i="101"/>
  <c r="N352" i="101" s="1"/>
  <c r="N355" i="101" s="1"/>
  <c r="N510" i="101"/>
  <c r="M513" i="101"/>
  <c r="N508" i="101" s="1"/>
  <c r="N511" i="101" s="1"/>
  <c r="V507" i="101"/>
  <c r="V91" i="101"/>
  <c r="V351" i="101"/>
  <c r="V39" i="101"/>
  <c r="G45" i="1073" l="1"/>
  <c r="G61" i="1073" s="1"/>
  <c r="G60" i="1073"/>
  <c r="G87" i="1073" s="1"/>
  <c r="G18" i="1097" s="1"/>
  <c r="G73" i="1073"/>
  <c r="G100" i="1073" s="1"/>
  <c r="G31" i="1097" s="1"/>
  <c r="G34" i="1097" s="1"/>
  <c r="W247" i="101"/>
  <c r="W299" i="101"/>
  <c r="O302" i="101"/>
  <c r="N305" i="101"/>
  <c r="O300" i="101" s="1"/>
  <c r="O303" i="101" s="1"/>
  <c r="W455" i="101"/>
  <c r="W91" i="101"/>
  <c r="W507" i="101"/>
  <c r="W351" i="101"/>
  <c r="W403" i="101"/>
  <c r="W143" i="101"/>
  <c r="W195" i="101"/>
  <c r="N512" i="101"/>
  <c r="N356" i="101"/>
  <c r="N408" i="101"/>
  <c r="O458" i="101"/>
  <c r="N461" i="101"/>
  <c r="O456" i="101" s="1"/>
  <c r="O459" i="101" s="1"/>
  <c r="W39" i="101"/>
  <c r="G88" i="1073" l="1"/>
  <c r="G19" i="1097" s="1"/>
  <c r="G21" i="1097" s="1"/>
  <c r="G34" i="1073"/>
  <c r="G35" i="1073" s="1"/>
  <c r="G47" i="1073"/>
  <c r="G63" i="1073"/>
  <c r="G64" i="1073" s="1"/>
  <c r="G76" i="1073"/>
  <c r="X351" i="101"/>
  <c r="O460" i="101"/>
  <c r="X299" i="101"/>
  <c r="O510" i="101"/>
  <c r="N513" i="101"/>
  <c r="O508" i="101" s="1"/>
  <c r="O511" i="101" s="1"/>
  <c r="X455" i="101"/>
  <c r="O304" i="101"/>
  <c r="X143" i="101"/>
  <c r="X195" i="101"/>
  <c r="X507" i="101"/>
  <c r="O406" i="101"/>
  <c r="N409" i="101"/>
  <c r="O404" i="101" s="1"/>
  <c r="O407" i="101" s="1"/>
  <c r="O354" i="101"/>
  <c r="N357" i="101"/>
  <c r="O352" i="101" s="1"/>
  <c r="O355" i="101" s="1"/>
  <c r="X403" i="101"/>
  <c r="X91" i="101"/>
  <c r="X247" i="101"/>
  <c r="X39" i="101"/>
  <c r="G90" i="1073" l="1"/>
  <c r="G108" i="1073" s="1"/>
  <c r="G103" i="1073"/>
  <c r="G109" i="1073" s="1"/>
  <c r="G111" i="1073" s="1"/>
  <c r="G113" i="1073" s="1"/>
  <c r="Y403" i="101"/>
  <c r="O356" i="101"/>
  <c r="Y299" i="101"/>
  <c r="O512" i="101"/>
  <c r="P458" i="101"/>
  <c r="O461" i="101"/>
  <c r="P456" i="101" s="1"/>
  <c r="P459" i="101" s="1"/>
  <c r="Y247" i="101"/>
  <c r="Y351" i="101"/>
  <c r="Y195" i="101"/>
  <c r="Y143" i="101"/>
  <c r="O408" i="101"/>
  <c r="P302" i="101"/>
  <c r="O305" i="101"/>
  <c r="P300" i="101" s="1"/>
  <c r="P303" i="101" s="1"/>
  <c r="Y91" i="101"/>
  <c r="Y507" i="101"/>
  <c r="Y455" i="101"/>
  <c r="Y39" i="101"/>
  <c r="Z195" i="101" l="1"/>
  <c r="P304" i="101"/>
  <c r="Z455" i="101"/>
  <c r="Z91" i="101"/>
  <c r="P510" i="101"/>
  <c r="O513" i="101"/>
  <c r="P508" i="101" s="1"/>
  <c r="P511" i="101" s="1"/>
  <c r="Z351" i="101"/>
  <c r="P354" i="101"/>
  <c r="O357" i="101"/>
  <c r="P352" i="101" s="1"/>
  <c r="P355" i="101" s="1"/>
  <c r="Z143" i="101"/>
  <c r="Z403" i="101"/>
  <c r="Z299" i="101"/>
  <c r="P406" i="101"/>
  <c r="O409" i="101"/>
  <c r="P404" i="101" s="1"/>
  <c r="P407" i="101" s="1"/>
  <c r="Z247" i="101"/>
  <c r="Z507" i="101"/>
  <c r="P460" i="101"/>
  <c r="Z39" i="101"/>
  <c r="B7" i="1088"/>
  <c r="B8" i="1088" s="1"/>
  <c r="AA247" i="101" l="1"/>
  <c r="AA143" i="101"/>
  <c r="Q458" i="101"/>
  <c r="P461" i="101"/>
  <c r="Q456" i="101" s="1"/>
  <c r="Q459" i="101" s="1"/>
  <c r="P408" i="101"/>
  <c r="AA91" i="101"/>
  <c r="AA455" i="101"/>
  <c r="AA299" i="101"/>
  <c r="P356" i="101"/>
  <c r="Q302" i="101"/>
  <c r="P305" i="101"/>
  <c r="Q300" i="101" s="1"/>
  <c r="Q303" i="101" s="1"/>
  <c r="AA351" i="101"/>
  <c r="AA507" i="101"/>
  <c r="AA403" i="101"/>
  <c r="P512" i="101"/>
  <c r="AA195" i="101"/>
  <c r="AA39" i="101"/>
  <c r="AB403" i="101" l="1"/>
  <c r="AB455" i="101"/>
  <c r="AB143" i="101"/>
  <c r="Q406" i="101"/>
  <c r="P409" i="101"/>
  <c r="Q404" i="101" s="1"/>
  <c r="Q407" i="101" s="1"/>
  <c r="AB507" i="101"/>
  <c r="Q460" i="101"/>
  <c r="Q510" i="101"/>
  <c r="P513" i="101"/>
  <c r="Q508" i="101" s="1"/>
  <c r="Q511" i="101" s="1"/>
  <c r="AB299" i="101"/>
  <c r="AB351" i="101"/>
  <c r="AB195" i="101"/>
  <c r="Q304" i="101"/>
  <c r="Q354" i="101"/>
  <c r="P357" i="101"/>
  <c r="Q352" i="101" s="1"/>
  <c r="Q355" i="101" s="1"/>
  <c r="AB91" i="101"/>
  <c r="AB247" i="101"/>
  <c r="AB39" i="101"/>
  <c r="R302" i="101" l="1"/>
  <c r="Q305" i="101"/>
  <c r="R300" i="101" s="1"/>
  <c r="R303" i="101" s="1"/>
  <c r="AC299" i="101"/>
  <c r="Q408" i="101"/>
  <c r="Q512" i="101"/>
  <c r="AC195" i="101"/>
  <c r="AC455" i="101"/>
  <c r="Q356" i="101"/>
  <c r="AC143" i="101"/>
  <c r="AC247" i="101"/>
  <c r="R458" i="101"/>
  <c r="Q461" i="101"/>
  <c r="R456" i="101" s="1"/>
  <c r="R459" i="101" s="1"/>
  <c r="AC351" i="101"/>
  <c r="AC91" i="101"/>
  <c r="AC507" i="101"/>
  <c r="AC403" i="101"/>
  <c r="AC39" i="101"/>
  <c r="AD195" i="101" l="1"/>
  <c r="AD299" i="101"/>
  <c r="R510" i="101"/>
  <c r="Q513" i="101"/>
  <c r="R508" i="101" s="1"/>
  <c r="R511" i="101" s="1"/>
  <c r="AD351" i="101"/>
  <c r="AD91" i="101"/>
  <c r="R406" i="101"/>
  <c r="Q409" i="101"/>
  <c r="R404" i="101" s="1"/>
  <c r="R407" i="101" s="1"/>
  <c r="AD143" i="101"/>
  <c r="R354" i="101"/>
  <c r="Q357" i="101"/>
  <c r="R352" i="101" s="1"/>
  <c r="R355" i="101" s="1"/>
  <c r="AD403" i="101"/>
  <c r="R304" i="101"/>
  <c r="AD247" i="101"/>
  <c r="R460" i="101"/>
  <c r="AD455" i="101"/>
  <c r="AD507" i="101"/>
  <c r="AD39" i="101"/>
  <c r="R356" i="101" l="1"/>
  <c r="R357" i="101" s="1"/>
  <c r="S352" i="101" s="1"/>
  <c r="S355" i="101" s="1"/>
  <c r="S458" i="101"/>
  <c r="R461" i="101"/>
  <c r="S456" i="101" s="1"/>
  <c r="S459" i="101" s="1"/>
  <c r="R512" i="101"/>
  <c r="R408" i="101"/>
  <c r="S302" i="101"/>
  <c r="R305" i="101"/>
  <c r="S300" i="101" s="1"/>
  <c r="S303" i="101" s="1"/>
  <c r="S354" i="101" l="1"/>
  <c r="S356" i="101" s="1"/>
  <c r="S406" i="101"/>
  <c r="R409" i="101"/>
  <c r="S404" i="101" s="1"/>
  <c r="S407" i="101" s="1"/>
  <c r="S510" i="101"/>
  <c r="R513" i="101"/>
  <c r="S508" i="101" s="1"/>
  <c r="S511" i="101" s="1"/>
  <c r="S304" i="101"/>
  <c r="S460" i="101"/>
  <c r="T354" i="101" l="1"/>
  <c r="S357" i="101"/>
  <c r="T352" i="101" s="1"/>
  <c r="T355" i="101" s="1"/>
  <c r="S512" i="101"/>
  <c r="T458" i="101"/>
  <c r="S461" i="101"/>
  <c r="T456" i="101" s="1"/>
  <c r="T459" i="101" s="1"/>
  <c r="S408" i="101"/>
  <c r="T302" i="101"/>
  <c r="S305" i="101"/>
  <c r="T300" i="101" s="1"/>
  <c r="T303" i="101" s="1"/>
  <c r="T304" i="101" l="1"/>
  <c r="U302" i="101" s="1"/>
  <c r="T356" i="101"/>
  <c r="U354" i="101" s="1"/>
  <c r="T406" i="101"/>
  <c r="S409" i="101"/>
  <c r="T404" i="101" s="1"/>
  <c r="T407" i="101" s="1"/>
  <c r="T460" i="101"/>
  <c r="T510" i="101"/>
  <c r="S513" i="101"/>
  <c r="T508" i="101" s="1"/>
  <c r="T511" i="101" s="1"/>
  <c r="G24" i="1080"/>
  <c r="T305" i="101" l="1"/>
  <c r="U300" i="101" s="1"/>
  <c r="U303" i="101" s="1"/>
  <c r="U304" i="101" s="1"/>
  <c r="T357" i="101"/>
  <c r="U352" i="101" s="1"/>
  <c r="U355" i="101" s="1"/>
  <c r="U356" i="101" s="1"/>
  <c r="T512" i="101"/>
  <c r="U458" i="101"/>
  <c r="T461" i="101"/>
  <c r="U456" i="101" s="1"/>
  <c r="U459" i="101" s="1"/>
  <c r="T408" i="101"/>
  <c r="U406" i="101" l="1"/>
  <c r="T409" i="101"/>
  <c r="U404" i="101" s="1"/>
  <c r="U407" i="101" s="1"/>
  <c r="V354" i="101"/>
  <c r="U357" i="101"/>
  <c r="V352" i="101" s="1"/>
  <c r="V355" i="101" s="1"/>
  <c r="U460" i="101"/>
  <c r="V302" i="101"/>
  <c r="U305" i="101"/>
  <c r="V300" i="101" s="1"/>
  <c r="V303" i="101" s="1"/>
  <c r="U510" i="101"/>
  <c r="T513" i="101"/>
  <c r="U508" i="101" s="1"/>
  <c r="U511" i="101" s="1"/>
  <c r="V356" i="101" l="1"/>
  <c r="V304" i="101"/>
  <c r="V458" i="101"/>
  <c r="U461" i="101"/>
  <c r="V456" i="101" s="1"/>
  <c r="V459" i="101" s="1"/>
  <c r="U512" i="101"/>
  <c r="U408" i="101"/>
  <c r="V460" i="101" l="1"/>
  <c r="W302" i="101"/>
  <c r="V305" i="101"/>
  <c r="W300" i="101" s="1"/>
  <c r="W303" i="101" s="1"/>
  <c r="W354" i="101"/>
  <c r="V357" i="101"/>
  <c r="W352" i="101" s="1"/>
  <c r="W355" i="101" s="1"/>
  <c r="V406" i="101"/>
  <c r="U409" i="101"/>
  <c r="V404" i="101" s="1"/>
  <c r="V407" i="101" s="1"/>
  <c r="V510" i="101"/>
  <c r="U513" i="101"/>
  <c r="V508" i="101" s="1"/>
  <c r="V511" i="101" s="1"/>
  <c r="W304" i="101" l="1"/>
  <c r="V408" i="101"/>
  <c r="W356" i="101"/>
  <c r="AD249" i="101"/>
  <c r="V249" i="101"/>
  <c r="N249" i="101"/>
  <c r="AC249" i="101"/>
  <c r="U249" i="101"/>
  <c r="M249" i="101"/>
  <c r="AB249" i="101"/>
  <c r="T249" i="101"/>
  <c r="L249" i="101"/>
  <c r="X249" i="101"/>
  <c r="AA249" i="101"/>
  <c r="S249" i="101"/>
  <c r="K249" i="101"/>
  <c r="H249" i="101"/>
  <c r="Z249" i="101"/>
  <c r="R249" i="101"/>
  <c r="J249" i="101"/>
  <c r="Y249" i="101"/>
  <c r="Q249" i="101"/>
  <c r="I249" i="101"/>
  <c r="P249" i="101"/>
  <c r="W249" i="101"/>
  <c r="O249" i="101"/>
  <c r="G249" i="101"/>
  <c r="G251" i="101" s="1"/>
  <c r="AB145" i="101"/>
  <c r="T145" i="101"/>
  <c r="L145" i="101"/>
  <c r="AA145" i="101"/>
  <c r="S145" i="101"/>
  <c r="K145" i="101"/>
  <c r="Z145" i="101"/>
  <c r="R145" i="101"/>
  <c r="J145" i="101"/>
  <c r="N145" i="101"/>
  <c r="Y145" i="101"/>
  <c r="Q145" i="101"/>
  <c r="I145" i="101"/>
  <c r="V145" i="101"/>
  <c r="X145" i="101"/>
  <c r="P145" i="101"/>
  <c r="H145" i="101"/>
  <c r="W145" i="101"/>
  <c r="O145" i="101"/>
  <c r="G145" i="101"/>
  <c r="G147" i="101" s="1"/>
  <c r="AD145" i="101"/>
  <c r="AC145" i="101"/>
  <c r="U145" i="101"/>
  <c r="M145" i="101"/>
  <c r="AB93" i="101"/>
  <c r="T93" i="101"/>
  <c r="L93" i="101"/>
  <c r="N93" i="101"/>
  <c r="AA93" i="101"/>
  <c r="S93" i="101"/>
  <c r="K93" i="101"/>
  <c r="AD93" i="101"/>
  <c r="Z93" i="101"/>
  <c r="R93" i="101"/>
  <c r="J93" i="101"/>
  <c r="Y93" i="101"/>
  <c r="Q93" i="101"/>
  <c r="I93" i="101"/>
  <c r="X93" i="101"/>
  <c r="P93" i="101"/>
  <c r="H93" i="101"/>
  <c r="W93" i="101"/>
  <c r="O93" i="101"/>
  <c r="G93" i="101"/>
  <c r="G95" i="101" s="1"/>
  <c r="AC93" i="101"/>
  <c r="U93" i="101"/>
  <c r="M93" i="101"/>
  <c r="V93" i="101"/>
  <c r="X197" i="101"/>
  <c r="P197" i="101"/>
  <c r="H197" i="101"/>
  <c r="W197" i="101"/>
  <c r="O197" i="101"/>
  <c r="G197" i="101"/>
  <c r="G199" i="101" s="1"/>
  <c r="J197" i="101"/>
  <c r="AD197" i="101"/>
  <c r="V197" i="101"/>
  <c r="N197" i="101"/>
  <c r="R197" i="101"/>
  <c r="AC197" i="101"/>
  <c r="U197" i="101"/>
  <c r="M197" i="101"/>
  <c r="Z197" i="101"/>
  <c r="AB197" i="101"/>
  <c r="T197" i="101"/>
  <c r="L197" i="101"/>
  <c r="AA197" i="101"/>
  <c r="S197" i="101"/>
  <c r="K197" i="101"/>
  <c r="Y197" i="101"/>
  <c r="Q197" i="101"/>
  <c r="I197" i="101"/>
  <c r="V512" i="101"/>
  <c r="W458" i="101"/>
  <c r="V461" i="101"/>
  <c r="W456" i="101" s="1"/>
  <c r="W459" i="101" s="1"/>
  <c r="W510" i="101" l="1"/>
  <c r="V513" i="101"/>
  <c r="W508" i="101" s="1"/>
  <c r="W511" i="101" s="1"/>
  <c r="G252" i="101"/>
  <c r="X354" i="101"/>
  <c r="W357" i="101"/>
  <c r="X352" i="101" s="1"/>
  <c r="X355" i="101" s="1"/>
  <c r="W406" i="101"/>
  <c r="V409" i="101"/>
  <c r="W404" i="101" s="1"/>
  <c r="W407" i="101" s="1"/>
  <c r="X302" i="101"/>
  <c r="W305" i="101"/>
  <c r="X300" i="101" s="1"/>
  <c r="X303" i="101" s="1"/>
  <c r="G200" i="101"/>
  <c r="G96" i="101"/>
  <c r="G148" i="101"/>
  <c r="W460" i="101"/>
  <c r="Y41" i="101"/>
  <c r="Q41" i="101"/>
  <c r="I41" i="101"/>
  <c r="AD41" i="101"/>
  <c r="Z41" i="101"/>
  <c r="X41" i="101"/>
  <c r="P41" i="101"/>
  <c r="H41" i="101"/>
  <c r="N41" i="101"/>
  <c r="S41" i="101"/>
  <c r="W41" i="101"/>
  <c r="O41" i="101"/>
  <c r="G41" i="101"/>
  <c r="G43" i="101" s="1"/>
  <c r="V41" i="101"/>
  <c r="J41" i="101"/>
  <c r="AC41" i="101"/>
  <c r="U41" i="101"/>
  <c r="M41" i="101"/>
  <c r="R41" i="101"/>
  <c r="AB41" i="101"/>
  <c r="T41" i="101"/>
  <c r="L41" i="101"/>
  <c r="AA41" i="101"/>
  <c r="K41" i="101"/>
  <c r="W408" i="101" l="1"/>
  <c r="X406" i="101" s="1"/>
  <c r="X356" i="101"/>
  <c r="H198" i="101"/>
  <c r="G201" i="101"/>
  <c r="H196" i="101" s="1"/>
  <c r="H199" i="101" s="1"/>
  <c r="H250" i="101"/>
  <c r="G253" i="101"/>
  <c r="H248" i="101" s="1"/>
  <c r="H251" i="101" s="1"/>
  <c r="H94" i="101"/>
  <c r="G97" i="101"/>
  <c r="H92" i="101" s="1"/>
  <c r="H95" i="101" s="1"/>
  <c r="H146" i="101"/>
  <c r="G149" i="101"/>
  <c r="H144" i="101" s="1"/>
  <c r="H147" i="101" s="1"/>
  <c r="X304" i="101"/>
  <c r="X458" i="101"/>
  <c r="W461" i="101"/>
  <c r="X456" i="101" s="1"/>
  <c r="X459" i="101" s="1"/>
  <c r="W512" i="101"/>
  <c r="G44" i="101"/>
  <c r="W409" i="101" l="1"/>
  <c r="X404" i="101" s="1"/>
  <c r="X407" i="101" s="1"/>
  <c r="X408" i="101" s="1"/>
  <c r="X460" i="101"/>
  <c r="X461" i="101" s="1"/>
  <c r="Y456" i="101" s="1"/>
  <c r="Y459" i="101" s="1"/>
  <c r="H96" i="101"/>
  <c r="I94" i="101" s="1"/>
  <c r="H148" i="101"/>
  <c r="H200" i="101"/>
  <c r="X510" i="101"/>
  <c r="W513" i="101"/>
  <c r="X508" i="101" s="1"/>
  <c r="X511" i="101" s="1"/>
  <c r="Y354" i="101"/>
  <c r="X357" i="101"/>
  <c r="Y352" i="101" s="1"/>
  <c r="Y355" i="101" s="1"/>
  <c r="Y302" i="101"/>
  <c r="X305" i="101"/>
  <c r="Y300" i="101" s="1"/>
  <c r="Y303" i="101" s="1"/>
  <c r="H252" i="101"/>
  <c r="H42" i="101"/>
  <c r="G45" i="101"/>
  <c r="H40" i="101" s="1"/>
  <c r="H43" i="101" s="1"/>
  <c r="Y458" i="101" l="1"/>
  <c r="Y460" i="101" s="1"/>
  <c r="H97" i="101"/>
  <c r="I92" i="101" s="1"/>
  <c r="I95" i="101" s="1"/>
  <c r="I96" i="101" s="1"/>
  <c r="Y304" i="101"/>
  <c r="X512" i="101"/>
  <c r="I198" i="101"/>
  <c r="H201" i="101"/>
  <c r="I196" i="101" s="1"/>
  <c r="I199" i="101" s="1"/>
  <c r="Y356" i="101"/>
  <c r="Y406" i="101"/>
  <c r="X409" i="101"/>
  <c r="Y404" i="101" s="1"/>
  <c r="Y407" i="101" s="1"/>
  <c r="I250" i="101"/>
  <c r="H253" i="101"/>
  <c r="I248" i="101" s="1"/>
  <c r="I251" i="101" s="1"/>
  <c r="I146" i="101"/>
  <c r="H149" i="101"/>
  <c r="I144" i="101" s="1"/>
  <c r="I147" i="101" s="1"/>
  <c r="H44" i="101"/>
  <c r="I200" i="101" l="1"/>
  <c r="I252" i="101"/>
  <c r="J94" i="101"/>
  <c r="I97" i="101"/>
  <c r="J92" i="101" s="1"/>
  <c r="J95" i="101" s="1"/>
  <c r="Z458" i="101"/>
  <c r="Y461" i="101"/>
  <c r="Z456" i="101" s="1"/>
  <c r="Z459" i="101" s="1"/>
  <c r="Y510" i="101"/>
  <c r="X513" i="101"/>
  <c r="Y508" i="101" s="1"/>
  <c r="Y511" i="101" s="1"/>
  <c r="Z354" i="101"/>
  <c r="Y357" i="101"/>
  <c r="Z352" i="101" s="1"/>
  <c r="Z355" i="101" s="1"/>
  <c r="I148" i="101"/>
  <c r="Y408" i="101"/>
  <c r="Z302" i="101"/>
  <c r="Y305" i="101"/>
  <c r="Z300" i="101" s="1"/>
  <c r="Z303" i="101" s="1"/>
  <c r="I42" i="101"/>
  <c r="H45" i="101"/>
  <c r="I40" i="101" s="1"/>
  <c r="I43" i="101" s="1"/>
  <c r="J146" i="101" l="1"/>
  <c r="I149" i="101"/>
  <c r="J144" i="101" s="1"/>
  <c r="J147" i="101" s="1"/>
  <c r="J96" i="101"/>
  <c r="Z460" i="101"/>
  <c r="Z356" i="101"/>
  <c r="J250" i="101"/>
  <c r="I253" i="101"/>
  <c r="J248" i="101" s="1"/>
  <c r="J251" i="101" s="1"/>
  <c r="J198" i="101"/>
  <c r="I201" i="101"/>
  <c r="J196" i="101" s="1"/>
  <c r="J199" i="101" s="1"/>
  <c r="Z406" i="101"/>
  <c r="Y409" i="101"/>
  <c r="Z404" i="101" s="1"/>
  <c r="Z407" i="101" s="1"/>
  <c r="Z304" i="101"/>
  <c r="Y512" i="101"/>
  <c r="I44" i="101"/>
  <c r="J252" i="101" l="1"/>
  <c r="K250" i="101" s="1"/>
  <c r="Z408" i="101"/>
  <c r="AA406" i="101" s="1"/>
  <c r="K94" i="101"/>
  <c r="J97" i="101"/>
  <c r="K92" i="101" s="1"/>
  <c r="K95" i="101" s="1"/>
  <c r="AA354" i="101"/>
  <c r="Z357" i="101"/>
  <c r="AA352" i="101" s="1"/>
  <c r="AA355" i="101" s="1"/>
  <c r="AA458" i="101"/>
  <c r="Z461" i="101"/>
  <c r="AA456" i="101" s="1"/>
  <c r="AA459" i="101" s="1"/>
  <c r="J200" i="101"/>
  <c r="Z510" i="101"/>
  <c r="Y513" i="101"/>
  <c r="Z508" i="101" s="1"/>
  <c r="Z511" i="101" s="1"/>
  <c r="AA302" i="101"/>
  <c r="Z305" i="101"/>
  <c r="AA300" i="101" s="1"/>
  <c r="AA303" i="101" s="1"/>
  <c r="J148" i="101"/>
  <c r="J42" i="101"/>
  <c r="I45" i="101"/>
  <c r="J40" i="101" s="1"/>
  <c r="J43" i="101" s="1"/>
  <c r="J253" i="101" l="1"/>
  <c r="K248" i="101" s="1"/>
  <c r="K251" i="101" s="1"/>
  <c r="K252" i="101" s="1"/>
  <c r="Z409" i="101"/>
  <c r="AA404" i="101" s="1"/>
  <c r="AA407" i="101" s="1"/>
  <c r="AA408" i="101" s="1"/>
  <c r="AA460" i="101"/>
  <c r="AB458" i="101" s="1"/>
  <c r="AA356" i="101"/>
  <c r="AB354" i="101" s="1"/>
  <c r="Z512" i="101"/>
  <c r="K96" i="101"/>
  <c r="K146" i="101"/>
  <c r="J149" i="101"/>
  <c r="K144" i="101" s="1"/>
  <c r="K147" i="101" s="1"/>
  <c r="K198" i="101"/>
  <c r="J201" i="101"/>
  <c r="K196" i="101" s="1"/>
  <c r="K199" i="101" s="1"/>
  <c r="AA304" i="101"/>
  <c r="J44" i="101"/>
  <c r="AA461" i="101" l="1"/>
  <c r="AB456" i="101" s="1"/>
  <c r="AB459" i="101" s="1"/>
  <c r="AB460" i="101" s="1"/>
  <c r="AA357" i="101"/>
  <c r="AB352" i="101" s="1"/>
  <c r="AB355" i="101" s="1"/>
  <c r="AB356" i="101" s="1"/>
  <c r="K148" i="101"/>
  <c r="AB406" i="101"/>
  <c r="AA409" i="101"/>
  <c r="AB404" i="101" s="1"/>
  <c r="AB407" i="101" s="1"/>
  <c r="L250" i="101"/>
  <c r="K253" i="101"/>
  <c r="L248" i="101" s="1"/>
  <c r="L251" i="101" s="1"/>
  <c r="L94" i="101"/>
  <c r="K97" i="101"/>
  <c r="L92" i="101" s="1"/>
  <c r="L95" i="101" s="1"/>
  <c r="AA510" i="101"/>
  <c r="Z513" i="101"/>
  <c r="AA508" i="101" s="1"/>
  <c r="AA511" i="101" s="1"/>
  <c r="AB302" i="101"/>
  <c r="AA305" i="101"/>
  <c r="AB300" i="101" s="1"/>
  <c r="AB303" i="101" s="1"/>
  <c r="K200" i="101"/>
  <c r="K42" i="101"/>
  <c r="J45" i="101"/>
  <c r="K40" i="101" s="1"/>
  <c r="K43" i="101" s="1"/>
  <c r="AB461" i="101" l="1"/>
  <c r="AC456" i="101" s="1"/>
  <c r="AC459" i="101" s="1"/>
  <c r="AC458" i="101"/>
  <c r="L96" i="101"/>
  <c r="M94" i="101" s="1"/>
  <c r="AB408" i="101"/>
  <c r="AC354" i="101"/>
  <c r="AB357" i="101"/>
  <c r="AC352" i="101" s="1"/>
  <c r="AC355" i="101" s="1"/>
  <c r="AA512" i="101"/>
  <c r="L252" i="101"/>
  <c r="AB304" i="101"/>
  <c r="L198" i="101"/>
  <c r="K201" i="101"/>
  <c r="L196" i="101" s="1"/>
  <c r="L199" i="101" s="1"/>
  <c r="L146" i="101"/>
  <c r="K149" i="101"/>
  <c r="L144" i="101" s="1"/>
  <c r="L147" i="101" s="1"/>
  <c r="K44" i="101"/>
  <c r="L97" i="101" l="1"/>
  <c r="M92" i="101" s="1"/>
  <c r="M95" i="101" s="1"/>
  <c r="M96" i="101" s="1"/>
  <c r="AC460" i="101"/>
  <c r="AD458" i="101" s="1"/>
  <c r="AC356" i="101"/>
  <c r="AC357" i="101" s="1"/>
  <c r="AD352" i="101" s="1"/>
  <c r="AD355" i="101" s="1"/>
  <c r="L200" i="101"/>
  <c r="AC406" i="101"/>
  <c r="AB409" i="101"/>
  <c r="AC404" i="101" s="1"/>
  <c r="AC407" i="101" s="1"/>
  <c r="M250" i="101"/>
  <c r="L253" i="101"/>
  <c r="M248" i="101" s="1"/>
  <c r="M251" i="101" s="1"/>
  <c r="AC302" i="101"/>
  <c r="AB305" i="101"/>
  <c r="AC300" i="101" s="1"/>
  <c r="AC303" i="101" s="1"/>
  <c r="AB510" i="101"/>
  <c r="AA513" i="101"/>
  <c r="AB508" i="101" s="1"/>
  <c r="AB511" i="101" s="1"/>
  <c r="L148" i="101"/>
  <c r="L42" i="101"/>
  <c r="K45" i="101"/>
  <c r="L40" i="101" s="1"/>
  <c r="L43" i="101" s="1"/>
  <c r="AC461" i="101" l="1"/>
  <c r="AD456" i="101" s="1"/>
  <c r="AD459" i="101" s="1"/>
  <c r="AD460" i="101" s="1"/>
  <c r="AD461" i="101" s="1"/>
  <c r="AD354" i="101"/>
  <c r="AD356" i="101" s="1"/>
  <c r="AD357" i="101" s="1"/>
  <c r="M146" i="101"/>
  <c r="L149" i="101"/>
  <c r="M144" i="101" s="1"/>
  <c r="M147" i="101" s="1"/>
  <c r="M252" i="101"/>
  <c r="N94" i="101"/>
  <c r="M97" i="101"/>
  <c r="N92" i="101" s="1"/>
  <c r="N95" i="101" s="1"/>
  <c r="AC408" i="101"/>
  <c r="AB512" i="101"/>
  <c r="AC304" i="101"/>
  <c r="M198" i="101"/>
  <c r="L201" i="101"/>
  <c r="M196" i="101" s="1"/>
  <c r="M199" i="101" s="1"/>
  <c r="L44" i="101"/>
  <c r="N96" i="101" l="1"/>
  <c r="O94" i="101" s="1"/>
  <c r="AD302" i="101"/>
  <c r="AC305" i="101"/>
  <c r="AD300" i="101" s="1"/>
  <c r="AD303" i="101" s="1"/>
  <c r="AC510" i="101"/>
  <c r="AB513" i="101"/>
  <c r="AC508" i="101" s="1"/>
  <c r="AC511" i="101" s="1"/>
  <c r="N250" i="101"/>
  <c r="M253" i="101"/>
  <c r="N248" i="101" s="1"/>
  <c r="N251" i="101" s="1"/>
  <c r="M148" i="101"/>
  <c r="AD406" i="101"/>
  <c r="AC409" i="101"/>
  <c r="AD404" i="101" s="1"/>
  <c r="AD407" i="101" s="1"/>
  <c r="M200" i="101"/>
  <c r="M42" i="101"/>
  <c r="L45" i="101"/>
  <c r="M40" i="101" s="1"/>
  <c r="M43" i="101" s="1"/>
  <c r="N97" i="101" l="1"/>
  <c r="O92" i="101" s="1"/>
  <c r="O95" i="101" s="1"/>
  <c r="O96" i="101" s="1"/>
  <c r="AC512" i="101"/>
  <c r="AD510" i="101" s="1"/>
  <c r="N198" i="101"/>
  <c r="M201" i="101"/>
  <c r="N196" i="101" s="1"/>
  <c r="N199" i="101" s="1"/>
  <c r="N146" i="101"/>
  <c r="M149" i="101"/>
  <c r="N144" i="101" s="1"/>
  <c r="N147" i="101" s="1"/>
  <c r="N252" i="101"/>
  <c r="AD408" i="101"/>
  <c r="AD409" i="101" s="1"/>
  <c r="AD304" i="101"/>
  <c r="AD305" i="101" s="1"/>
  <c r="M44" i="101"/>
  <c r="AC513" i="101" l="1"/>
  <c r="AD508" i="101" s="1"/>
  <c r="AD511" i="101" s="1"/>
  <c r="AD512" i="101" s="1"/>
  <c r="AD513" i="101" s="1"/>
  <c r="N200" i="101"/>
  <c r="N148" i="101"/>
  <c r="P94" i="101"/>
  <c r="O97" i="101"/>
  <c r="P92" i="101" s="1"/>
  <c r="P95" i="101" s="1"/>
  <c r="O250" i="101"/>
  <c r="N253" i="101"/>
  <c r="O248" i="101" s="1"/>
  <c r="O251" i="101" s="1"/>
  <c r="N42" i="101"/>
  <c r="M45" i="101"/>
  <c r="N40" i="101" s="1"/>
  <c r="N43" i="101" s="1"/>
  <c r="O252" i="101" l="1"/>
  <c r="O198" i="101"/>
  <c r="N201" i="101"/>
  <c r="O196" i="101" s="1"/>
  <c r="O199" i="101" s="1"/>
  <c r="P96" i="101"/>
  <c r="O146" i="101"/>
  <c r="N149" i="101"/>
  <c r="O144" i="101" s="1"/>
  <c r="O147" i="101" s="1"/>
  <c r="N44" i="101"/>
  <c r="O148" i="101" l="1"/>
  <c r="Q94" i="101"/>
  <c r="P97" i="101"/>
  <c r="Q92" i="101" s="1"/>
  <c r="Q95" i="101" s="1"/>
  <c r="P250" i="101"/>
  <c r="O253" i="101"/>
  <c r="P248" i="101" s="1"/>
  <c r="P251" i="101" s="1"/>
  <c r="O200" i="101"/>
  <c r="O42" i="101"/>
  <c r="N45" i="101"/>
  <c r="O40" i="101" s="1"/>
  <c r="O43" i="101" s="1"/>
  <c r="P198" i="101" l="1"/>
  <c r="O201" i="101"/>
  <c r="P196" i="101" s="1"/>
  <c r="P199" i="101" s="1"/>
  <c r="P252" i="101"/>
  <c r="P146" i="101"/>
  <c r="O149" i="101"/>
  <c r="P144" i="101" s="1"/>
  <c r="P147" i="101" s="1"/>
  <c r="Q96" i="101"/>
  <c r="O44" i="101"/>
  <c r="R94" i="101" l="1"/>
  <c r="Q97" i="101"/>
  <c r="R92" i="101" s="1"/>
  <c r="R95" i="101" s="1"/>
  <c r="P148" i="101"/>
  <c r="Q250" i="101"/>
  <c r="P253" i="101"/>
  <c r="Q248" i="101" s="1"/>
  <c r="Q251" i="101" s="1"/>
  <c r="P200" i="101"/>
  <c r="P42" i="101"/>
  <c r="O45" i="101"/>
  <c r="P40" i="101" s="1"/>
  <c r="P43" i="101" s="1"/>
  <c r="R96" i="101" l="1"/>
  <c r="S94" i="101" s="1"/>
  <c r="Q252" i="101"/>
  <c r="Q146" i="101"/>
  <c r="P149" i="101"/>
  <c r="Q144" i="101" s="1"/>
  <c r="Q147" i="101" s="1"/>
  <c r="Q198" i="101"/>
  <c r="P201" i="101"/>
  <c r="Q196" i="101" s="1"/>
  <c r="Q199" i="101" s="1"/>
  <c r="P44" i="101"/>
  <c r="R97" i="101" l="1"/>
  <c r="S92" i="101" s="1"/>
  <c r="S95" i="101" s="1"/>
  <c r="S96" i="101" s="1"/>
  <c r="Q200" i="101"/>
  <c r="R198" i="101" s="1"/>
  <c r="Q148" i="101"/>
  <c r="R250" i="101"/>
  <c r="Q253" i="101"/>
  <c r="R248" i="101" s="1"/>
  <c r="R251" i="101" s="1"/>
  <c r="Q42" i="101"/>
  <c r="P45" i="101"/>
  <c r="Q40" i="101" s="1"/>
  <c r="Q43" i="101" s="1"/>
  <c r="R252" i="101" l="1"/>
  <c r="S250" i="101" s="1"/>
  <c r="Q201" i="101"/>
  <c r="R196" i="101" s="1"/>
  <c r="R199" i="101" s="1"/>
  <c r="R200" i="101" s="1"/>
  <c r="R146" i="101"/>
  <c r="Q149" i="101"/>
  <c r="R144" i="101" s="1"/>
  <c r="R147" i="101" s="1"/>
  <c r="T94" i="101"/>
  <c r="S97" i="101"/>
  <c r="T92" i="101" s="1"/>
  <c r="T95" i="101" s="1"/>
  <c r="Q44" i="101"/>
  <c r="R148" i="101" l="1"/>
  <c r="S146" i="101" s="1"/>
  <c r="R253" i="101"/>
  <c r="S248" i="101" s="1"/>
  <c r="S251" i="101" s="1"/>
  <c r="S252" i="101" s="1"/>
  <c r="T96" i="101"/>
  <c r="S198" i="101"/>
  <c r="R201" i="101"/>
  <c r="S196" i="101" s="1"/>
  <c r="S199" i="101" s="1"/>
  <c r="R42" i="101"/>
  <c r="Q45" i="101"/>
  <c r="R40" i="101" s="1"/>
  <c r="R43" i="101" s="1"/>
  <c r="R149" i="101" l="1"/>
  <c r="S144" i="101" s="1"/>
  <c r="S147" i="101" s="1"/>
  <c r="S148" i="101" s="1"/>
  <c r="S200" i="101"/>
  <c r="T198" i="101" s="1"/>
  <c r="T250" i="101"/>
  <c r="S253" i="101"/>
  <c r="T248" i="101" s="1"/>
  <c r="T251" i="101" s="1"/>
  <c r="U94" i="101"/>
  <c r="T97" i="101"/>
  <c r="U92" i="101" s="1"/>
  <c r="U95" i="101" s="1"/>
  <c r="R44" i="101"/>
  <c r="S201" i="101" l="1"/>
  <c r="T196" i="101" s="1"/>
  <c r="T199" i="101" s="1"/>
  <c r="T200" i="101" s="1"/>
  <c r="U96" i="101"/>
  <c r="V94" i="101" s="1"/>
  <c r="T252" i="101"/>
  <c r="T146" i="101"/>
  <c r="S149" i="101"/>
  <c r="T144" i="101" s="1"/>
  <c r="T147" i="101" s="1"/>
  <c r="S42" i="101"/>
  <c r="R45" i="101"/>
  <c r="S40" i="101" s="1"/>
  <c r="S43" i="101" s="1"/>
  <c r="U97" i="101" l="1"/>
  <c r="V92" i="101" s="1"/>
  <c r="V95" i="101" s="1"/>
  <c r="V96" i="101" s="1"/>
  <c r="T148" i="101"/>
  <c r="U198" i="101"/>
  <c r="T201" i="101"/>
  <c r="U196" i="101" s="1"/>
  <c r="U199" i="101" s="1"/>
  <c r="U250" i="101"/>
  <c r="T253" i="101"/>
  <c r="U248" i="101" s="1"/>
  <c r="U251" i="101" s="1"/>
  <c r="S44" i="101"/>
  <c r="U252" i="101" l="1"/>
  <c r="U200" i="101"/>
  <c r="W94" i="101"/>
  <c r="V97" i="101"/>
  <c r="W92" i="101" s="1"/>
  <c r="W95" i="101" s="1"/>
  <c r="U146" i="101"/>
  <c r="T149" i="101"/>
  <c r="U144" i="101" s="1"/>
  <c r="U147" i="101" s="1"/>
  <c r="T42" i="101"/>
  <c r="S45" i="101"/>
  <c r="T40" i="101" s="1"/>
  <c r="T43" i="101" s="1"/>
  <c r="W96" i="101" l="1"/>
  <c r="W97" i="101" s="1"/>
  <c r="X92" i="101" s="1"/>
  <c r="X95" i="101" s="1"/>
  <c r="U148" i="101"/>
  <c r="V198" i="101"/>
  <c r="U201" i="101"/>
  <c r="V196" i="101" s="1"/>
  <c r="V199" i="101" s="1"/>
  <c r="V250" i="101"/>
  <c r="U253" i="101"/>
  <c r="V248" i="101" s="1"/>
  <c r="V251" i="101" s="1"/>
  <c r="T44" i="101"/>
  <c r="V252" i="101" l="1"/>
  <c r="W250" i="101" s="1"/>
  <c r="X94" i="101"/>
  <c r="X96" i="101" s="1"/>
  <c r="V200" i="101"/>
  <c r="V146" i="101"/>
  <c r="U149" i="101"/>
  <c r="V144" i="101" s="1"/>
  <c r="V147" i="101" s="1"/>
  <c r="U42" i="101"/>
  <c r="T45" i="101"/>
  <c r="U40" i="101" s="1"/>
  <c r="U43" i="101" s="1"/>
  <c r="V253" i="101" l="1"/>
  <c r="W248" i="101" s="1"/>
  <c r="W251" i="101" s="1"/>
  <c r="W252" i="101" s="1"/>
  <c r="V148" i="101"/>
  <c r="W146" i="101" s="1"/>
  <c r="W198" i="101"/>
  <c r="V201" i="101"/>
  <c r="W196" i="101" s="1"/>
  <c r="W199" i="101" s="1"/>
  <c r="Y94" i="101"/>
  <c r="X97" i="101"/>
  <c r="Y92" i="101" s="1"/>
  <c r="Y95" i="101" s="1"/>
  <c r="U44" i="101"/>
  <c r="V42" i="101" s="1"/>
  <c r="V149" i="101" l="1"/>
  <c r="W144" i="101" s="1"/>
  <c r="W147" i="101" s="1"/>
  <c r="W148" i="101" s="1"/>
  <c r="Y96" i="101"/>
  <c r="U45" i="101"/>
  <c r="V40" i="101" s="1"/>
  <c r="V43" i="101" s="1"/>
  <c r="V44" i="101" s="1"/>
  <c r="X250" i="101"/>
  <c r="W253" i="101"/>
  <c r="X248" i="101" s="1"/>
  <c r="X251" i="101" s="1"/>
  <c r="W200" i="101"/>
  <c r="G5" i="1077"/>
  <c r="E51" i="1076"/>
  <c r="J5" i="1076" l="1"/>
  <c r="G5" i="1093" s="1"/>
  <c r="H5" i="1093" s="1"/>
  <c r="I5" i="1093" s="1"/>
  <c r="J5" i="1093" s="1"/>
  <c r="K5" i="1093" s="1"/>
  <c r="L5" i="1093" s="1"/>
  <c r="M5" i="1093" s="1"/>
  <c r="N5" i="1093" s="1"/>
  <c r="O5" i="1093" s="1"/>
  <c r="P5" i="1093" s="1"/>
  <c r="Q5" i="1093" s="1"/>
  <c r="R5" i="1093" s="1"/>
  <c r="S5" i="1093" s="1"/>
  <c r="T5" i="1093" s="1"/>
  <c r="U5" i="1093" s="1"/>
  <c r="V5" i="1093" s="1"/>
  <c r="W5" i="1093" s="1"/>
  <c r="X5" i="1093" s="1"/>
  <c r="Y5" i="1093" s="1"/>
  <c r="Z5" i="1093" s="1"/>
  <c r="AA5" i="1093" s="1"/>
  <c r="AB5" i="1093" s="1"/>
  <c r="AC5" i="1093" s="1"/>
  <c r="AD5" i="1093" s="1"/>
  <c r="AE5" i="1093" s="1"/>
  <c r="G5" i="1094"/>
  <c r="H5" i="1094" s="1"/>
  <c r="I5" i="1094" s="1"/>
  <c r="J5" i="1094" s="1"/>
  <c r="K5" i="1094" s="1"/>
  <c r="L5" i="1094" s="1"/>
  <c r="M5" i="1094" s="1"/>
  <c r="N5" i="1094" s="1"/>
  <c r="O5" i="1094" s="1"/>
  <c r="P5" i="1094" s="1"/>
  <c r="Q5" i="1094" s="1"/>
  <c r="R5" i="1094" s="1"/>
  <c r="S5" i="1094" s="1"/>
  <c r="T5" i="1094" s="1"/>
  <c r="U5" i="1094" s="1"/>
  <c r="V5" i="1094" s="1"/>
  <c r="W5" i="1094" s="1"/>
  <c r="X5" i="1094" s="1"/>
  <c r="Y5" i="1094" s="1"/>
  <c r="Z5" i="1094" s="1"/>
  <c r="AA5" i="1094" s="1"/>
  <c r="AB5" i="1094" s="1"/>
  <c r="AC5" i="1094" s="1"/>
  <c r="AD5" i="1094" s="1"/>
  <c r="AE5" i="1094" s="1"/>
  <c r="X146" i="101"/>
  <c r="W149" i="101"/>
  <c r="X144" i="101" s="1"/>
  <c r="X147" i="101" s="1"/>
  <c r="Z94" i="101"/>
  <c r="Y97" i="101"/>
  <c r="Z92" i="101" s="1"/>
  <c r="Z95" i="101" s="1"/>
  <c r="X252" i="101"/>
  <c r="X198" i="101"/>
  <c r="W201" i="101"/>
  <c r="X196" i="101" s="1"/>
  <c r="X199" i="101" s="1"/>
  <c r="W42" i="101"/>
  <c r="V45" i="101"/>
  <c r="W40" i="101" s="1"/>
  <c r="W43" i="101" s="1"/>
  <c r="H5" i="1077"/>
  <c r="K5" i="1076" s="1"/>
  <c r="X200" i="101" l="1"/>
  <c r="Z96" i="101"/>
  <c r="Y250" i="101"/>
  <c r="X253" i="101"/>
  <c r="Y248" i="101" s="1"/>
  <c r="Y251" i="101" s="1"/>
  <c r="W44" i="101"/>
  <c r="X42" i="101" s="1"/>
  <c r="X148" i="101"/>
  <c r="H4" i="1073"/>
  <c r="I4" i="1073" s="1"/>
  <c r="J4" i="1073" s="1"/>
  <c r="K4" i="1073" s="1"/>
  <c r="L4" i="1073" s="1"/>
  <c r="M4" i="1073" s="1"/>
  <c r="N4" i="1073" s="1"/>
  <c r="O4" i="1073" s="1"/>
  <c r="P4" i="1073" s="1"/>
  <c r="Q4" i="1073" s="1"/>
  <c r="R4" i="1073" s="1"/>
  <c r="S4" i="1073" s="1"/>
  <c r="T4" i="1073" s="1"/>
  <c r="U4" i="1073" s="1"/>
  <c r="V4" i="1073" s="1"/>
  <c r="W4" i="1073" s="1"/>
  <c r="X4" i="1073" s="1"/>
  <c r="Y4" i="1073" s="1"/>
  <c r="Z4" i="1073" s="1"/>
  <c r="AA4" i="1073" s="1"/>
  <c r="AB4" i="1073" s="1"/>
  <c r="AC4" i="1073" s="1"/>
  <c r="AD4" i="1073" s="1"/>
  <c r="G4" i="101"/>
  <c r="I5" i="1077"/>
  <c r="L5" i="1076" s="1"/>
  <c r="G71" i="101" l="1"/>
  <c r="G79" i="101"/>
  <c r="G65" i="101"/>
  <c r="G74" i="101"/>
  <c r="G82" i="101"/>
  <c r="G534" i="101"/>
  <c r="G66" i="101"/>
  <c r="G69" i="101"/>
  <c r="G77" i="101"/>
  <c r="G537" i="101"/>
  <c r="G72" i="101"/>
  <c r="G80" i="101"/>
  <c r="G67" i="101"/>
  <c r="G75" i="101"/>
  <c r="G540" i="101"/>
  <c r="G548" i="101"/>
  <c r="G63" i="101"/>
  <c r="G73" i="101"/>
  <c r="G81" i="101"/>
  <c r="G68" i="101"/>
  <c r="G76" i="101"/>
  <c r="G531" i="101"/>
  <c r="G536" i="101"/>
  <c r="G482" i="101"/>
  <c r="G539" i="101"/>
  <c r="G542" i="101"/>
  <c r="G546" i="101"/>
  <c r="G479" i="101"/>
  <c r="G485" i="101"/>
  <c r="G493" i="101"/>
  <c r="G550" i="101"/>
  <c r="G488" i="101"/>
  <c r="G496" i="101"/>
  <c r="G70" i="101"/>
  <c r="G545" i="101"/>
  <c r="G483" i="101"/>
  <c r="G491" i="101"/>
  <c r="G533" i="101"/>
  <c r="G538" i="101"/>
  <c r="G544" i="101"/>
  <c r="G78" i="101"/>
  <c r="G535" i="101"/>
  <c r="G494" i="101"/>
  <c r="G433" i="101"/>
  <c r="G441" i="101"/>
  <c r="G543" i="101"/>
  <c r="G484" i="101"/>
  <c r="G492" i="101"/>
  <c r="G436" i="101"/>
  <c r="G444" i="101"/>
  <c r="G549" i="101"/>
  <c r="G490" i="101"/>
  <c r="G498" i="101"/>
  <c r="G431" i="101"/>
  <c r="G439" i="101"/>
  <c r="G481" i="101"/>
  <c r="G497" i="101"/>
  <c r="G434" i="101"/>
  <c r="G442" i="101"/>
  <c r="G489" i="101"/>
  <c r="G432" i="101"/>
  <c r="G440" i="101"/>
  <c r="G541" i="101"/>
  <c r="G487" i="101"/>
  <c r="G435" i="101"/>
  <c r="G443" i="101"/>
  <c r="G438" i="101"/>
  <c r="G377" i="101"/>
  <c r="G382" i="101"/>
  <c r="G389" i="101"/>
  <c r="G445" i="101"/>
  <c r="G388" i="101"/>
  <c r="G547" i="101"/>
  <c r="G437" i="101"/>
  <c r="G381" i="101"/>
  <c r="G386" i="101"/>
  <c r="G394" i="101"/>
  <c r="G427" i="101"/>
  <c r="G379" i="101"/>
  <c r="G385" i="101"/>
  <c r="G429" i="101"/>
  <c r="G384" i="101"/>
  <c r="G392" i="101"/>
  <c r="G383" i="101"/>
  <c r="G393" i="101"/>
  <c r="G430" i="101"/>
  <c r="G378" i="101"/>
  <c r="G391" i="101"/>
  <c r="G325" i="101"/>
  <c r="G326" i="101"/>
  <c r="G486" i="101"/>
  <c r="G380" i="101"/>
  <c r="G387" i="101"/>
  <c r="G329" i="101"/>
  <c r="G331" i="101"/>
  <c r="G333" i="101"/>
  <c r="G335" i="101"/>
  <c r="G337" i="101"/>
  <c r="G339" i="101"/>
  <c r="G341" i="101"/>
  <c r="G495" i="101"/>
  <c r="G375" i="101"/>
  <c r="G323" i="101"/>
  <c r="G390" i="101"/>
  <c r="G226" i="101"/>
  <c r="G234" i="101"/>
  <c r="G173" i="101"/>
  <c r="G181" i="101"/>
  <c r="G330" i="101"/>
  <c r="G338" i="101"/>
  <c r="G227" i="101"/>
  <c r="G235" i="101"/>
  <c r="G174" i="101"/>
  <c r="G182" i="101"/>
  <c r="G119" i="101"/>
  <c r="G127" i="101"/>
  <c r="G219" i="101"/>
  <c r="G228" i="101"/>
  <c r="G236" i="101"/>
  <c r="G175" i="101"/>
  <c r="G183" i="101"/>
  <c r="G120" i="101"/>
  <c r="G128" i="101"/>
  <c r="G332" i="101"/>
  <c r="G340" i="101"/>
  <c r="G221" i="101"/>
  <c r="G229" i="101"/>
  <c r="G237" i="101"/>
  <c r="G167" i="101"/>
  <c r="G176" i="101"/>
  <c r="G184" i="101"/>
  <c r="G115" i="101"/>
  <c r="G222" i="101"/>
  <c r="G230" i="101"/>
  <c r="G238" i="101"/>
  <c r="G169" i="101"/>
  <c r="G177" i="101"/>
  <c r="G185" i="101"/>
  <c r="G122" i="101"/>
  <c r="G130" i="101"/>
  <c r="G446" i="101"/>
  <c r="G334" i="101"/>
  <c r="G342" i="101"/>
  <c r="G223" i="101"/>
  <c r="G231" i="101"/>
  <c r="G170" i="101"/>
  <c r="G178" i="101"/>
  <c r="G186" i="101"/>
  <c r="G123" i="101"/>
  <c r="G131" i="101"/>
  <c r="G328" i="101"/>
  <c r="G336" i="101"/>
  <c r="G225" i="101"/>
  <c r="G233" i="101"/>
  <c r="G172" i="101"/>
  <c r="G180" i="101"/>
  <c r="G117" i="101"/>
  <c r="G125" i="101"/>
  <c r="G133" i="101"/>
  <c r="G134" i="101"/>
  <c r="G224" i="101"/>
  <c r="G132" i="101"/>
  <c r="G232" i="101"/>
  <c r="G118" i="101"/>
  <c r="G121" i="101"/>
  <c r="G124" i="101"/>
  <c r="G327" i="101"/>
  <c r="G171" i="101"/>
  <c r="G126" i="101"/>
  <c r="G179" i="101"/>
  <c r="G129" i="101"/>
  <c r="G480" i="101"/>
  <c r="G376" i="101"/>
  <c r="G324" i="101"/>
  <c r="G64" i="101"/>
  <c r="G116" i="101"/>
  <c r="G168" i="101"/>
  <c r="G532" i="101"/>
  <c r="G428" i="101"/>
  <c r="G220" i="101"/>
  <c r="G271" i="101"/>
  <c r="G272" i="101"/>
  <c r="G273" i="101"/>
  <c r="G274" i="101"/>
  <c r="G275" i="101"/>
  <c r="G276" i="101"/>
  <c r="G277" i="101"/>
  <c r="G278" i="101"/>
  <c r="G279" i="101"/>
  <c r="G280" i="101"/>
  <c r="G281" i="101"/>
  <c r="G282" i="101"/>
  <c r="G283" i="101"/>
  <c r="G284" i="101"/>
  <c r="G285" i="101"/>
  <c r="G286" i="101"/>
  <c r="G287" i="101"/>
  <c r="G288" i="101"/>
  <c r="G289" i="101"/>
  <c r="G290" i="101"/>
  <c r="Y252" i="101"/>
  <c r="W45" i="101"/>
  <c r="X40" i="101" s="1"/>
  <c r="X43" i="101" s="1"/>
  <c r="X44" i="101" s="1"/>
  <c r="AA94" i="101"/>
  <c r="Z97" i="101"/>
  <c r="AA92" i="101" s="1"/>
  <c r="AA95" i="101" s="1"/>
  <c r="Y146" i="101"/>
  <c r="X149" i="101"/>
  <c r="Y144" i="101" s="1"/>
  <c r="Y147" i="101" s="1"/>
  <c r="Y198" i="101"/>
  <c r="X201" i="101"/>
  <c r="Y196" i="101" s="1"/>
  <c r="Y199" i="101" s="1"/>
  <c r="H4" i="101"/>
  <c r="J5" i="1077"/>
  <c r="M5" i="1076" s="1"/>
  <c r="H68" i="101" l="1"/>
  <c r="H76" i="101"/>
  <c r="H538" i="101"/>
  <c r="H71" i="101"/>
  <c r="H79" i="101"/>
  <c r="H74" i="101"/>
  <c r="H82" i="101"/>
  <c r="H534" i="101"/>
  <c r="H66" i="101"/>
  <c r="H69" i="101"/>
  <c r="H77" i="101"/>
  <c r="H72" i="101"/>
  <c r="H80" i="101"/>
  <c r="H535" i="101"/>
  <c r="H541" i="101"/>
  <c r="H549" i="101"/>
  <c r="H70" i="101"/>
  <c r="H78" i="101"/>
  <c r="H63" i="101"/>
  <c r="H73" i="101"/>
  <c r="H81" i="101"/>
  <c r="H543" i="101"/>
  <c r="H547" i="101"/>
  <c r="H531" i="101"/>
  <c r="H536" i="101"/>
  <c r="H482" i="101"/>
  <c r="H490" i="101"/>
  <c r="H498" i="101"/>
  <c r="H67" i="101"/>
  <c r="H537" i="101"/>
  <c r="H539" i="101"/>
  <c r="H542" i="101"/>
  <c r="H546" i="101"/>
  <c r="H479" i="101"/>
  <c r="H485" i="101"/>
  <c r="H493" i="101"/>
  <c r="H550" i="101"/>
  <c r="H488" i="101"/>
  <c r="H75" i="101"/>
  <c r="H486" i="101"/>
  <c r="H544" i="101"/>
  <c r="H548" i="101"/>
  <c r="H495" i="101"/>
  <c r="H427" i="101"/>
  <c r="H430" i="101"/>
  <c r="H438" i="101"/>
  <c r="H446" i="101"/>
  <c r="H494" i="101"/>
  <c r="H433" i="101"/>
  <c r="H441" i="101"/>
  <c r="H484" i="101"/>
  <c r="H492" i="101"/>
  <c r="H436" i="101"/>
  <c r="H444" i="101"/>
  <c r="H431" i="101"/>
  <c r="H439" i="101"/>
  <c r="H540" i="101"/>
  <c r="H491" i="101"/>
  <c r="H496" i="101"/>
  <c r="H437" i="101"/>
  <c r="H445" i="101"/>
  <c r="H489" i="101"/>
  <c r="H432" i="101"/>
  <c r="H440" i="101"/>
  <c r="H443" i="101"/>
  <c r="H375" i="101"/>
  <c r="H380" i="101"/>
  <c r="H390" i="101"/>
  <c r="H545" i="101"/>
  <c r="H483" i="101"/>
  <c r="H497" i="101"/>
  <c r="H382" i="101"/>
  <c r="H389" i="101"/>
  <c r="H442" i="101"/>
  <c r="H378" i="101"/>
  <c r="H387" i="101"/>
  <c r="H381" i="101"/>
  <c r="H386" i="101"/>
  <c r="H434" i="101"/>
  <c r="H379" i="101"/>
  <c r="H385" i="101"/>
  <c r="H393" i="101"/>
  <c r="H328" i="101"/>
  <c r="H330" i="101"/>
  <c r="H332" i="101"/>
  <c r="H334" i="101"/>
  <c r="H336" i="101"/>
  <c r="H338" i="101"/>
  <c r="H340" i="101"/>
  <c r="H342" i="101"/>
  <c r="H226" i="101"/>
  <c r="H383" i="101"/>
  <c r="H219" i="101"/>
  <c r="H224" i="101"/>
  <c r="H231" i="101"/>
  <c r="H435" i="101"/>
  <c r="H391" i="101"/>
  <c r="H228" i="101"/>
  <c r="H384" i="101"/>
  <c r="H326" i="101"/>
  <c r="H392" i="101"/>
  <c r="H394" i="101"/>
  <c r="H327" i="101"/>
  <c r="H227" i="101"/>
  <c r="H323" i="101"/>
  <c r="H222" i="101"/>
  <c r="H232" i="101"/>
  <c r="H487" i="101"/>
  <c r="H329" i="101"/>
  <c r="H337" i="101"/>
  <c r="H225" i="101"/>
  <c r="H237" i="101"/>
  <c r="H174" i="101"/>
  <c r="H184" i="101"/>
  <c r="H234" i="101"/>
  <c r="H172" i="101"/>
  <c r="H185" i="101"/>
  <c r="H121" i="101"/>
  <c r="H130" i="101"/>
  <c r="H331" i="101"/>
  <c r="H339" i="101"/>
  <c r="H177" i="101"/>
  <c r="H178" i="101"/>
  <c r="H186" i="101"/>
  <c r="H123" i="101"/>
  <c r="H128" i="101"/>
  <c r="H236" i="101"/>
  <c r="H176" i="101"/>
  <c r="H179" i="101"/>
  <c r="H333" i="101"/>
  <c r="H341" i="101"/>
  <c r="H233" i="101"/>
  <c r="H173" i="101"/>
  <c r="H180" i="101"/>
  <c r="H115" i="101"/>
  <c r="H119" i="101"/>
  <c r="H132" i="101"/>
  <c r="H229" i="101"/>
  <c r="H238" i="101"/>
  <c r="H167" i="101"/>
  <c r="H175" i="101"/>
  <c r="H181" i="101"/>
  <c r="H122" i="101"/>
  <c r="H129" i="101"/>
  <c r="H388" i="101"/>
  <c r="H223" i="101"/>
  <c r="H171" i="101"/>
  <c r="H183" i="101"/>
  <c r="H125" i="101"/>
  <c r="H126" i="101"/>
  <c r="H118" i="101"/>
  <c r="H124" i="101"/>
  <c r="H120" i="101"/>
  <c r="H127" i="101"/>
  <c r="H182" i="101"/>
  <c r="H131" i="101"/>
  <c r="H170" i="101"/>
  <c r="H230" i="101"/>
  <c r="H134" i="101"/>
  <c r="H335" i="101"/>
  <c r="H235" i="101"/>
  <c r="H133" i="101"/>
  <c r="H532" i="101"/>
  <c r="H376" i="101"/>
  <c r="H377" i="101"/>
  <c r="H65" i="101"/>
  <c r="H325" i="101"/>
  <c r="H533" i="101"/>
  <c r="H64" i="101"/>
  <c r="H480" i="101"/>
  <c r="H429" i="101"/>
  <c r="H481" i="101"/>
  <c r="H324" i="101"/>
  <c r="H221" i="101"/>
  <c r="H220" i="101"/>
  <c r="H117" i="101"/>
  <c r="H116" i="101"/>
  <c r="H428" i="101"/>
  <c r="H169" i="101"/>
  <c r="H168" i="101"/>
  <c r="G187" i="101"/>
  <c r="G156" i="101" s="1"/>
  <c r="G160" i="101" s="1"/>
  <c r="AA96" i="101"/>
  <c r="G291" i="101"/>
  <c r="G260" i="101" s="1"/>
  <c r="G499" i="101"/>
  <c r="G468" i="101" s="1"/>
  <c r="Z250" i="101"/>
  <c r="Y253" i="101"/>
  <c r="Z248" i="101" s="1"/>
  <c r="Z251" i="101" s="1"/>
  <c r="G395" i="101"/>
  <c r="G364" i="101" s="1"/>
  <c r="Y200" i="101"/>
  <c r="G343" i="101"/>
  <c r="G312" i="101" s="1"/>
  <c r="G551" i="101"/>
  <c r="G520" i="101" s="1"/>
  <c r="G524" i="101" s="1"/>
  <c r="G447" i="101"/>
  <c r="G416" i="101" s="1"/>
  <c r="H271" i="101"/>
  <c r="H272" i="101"/>
  <c r="H273" i="101"/>
  <c r="H274" i="101"/>
  <c r="H275" i="101"/>
  <c r="H276" i="101"/>
  <c r="H277" i="101"/>
  <c r="H278" i="101"/>
  <c r="H279" i="101"/>
  <c r="H280" i="101"/>
  <c r="H281" i="101"/>
  <c r="H282" i="101"/>
  <c r="H283" i="101"/>
  <c r="H284" i="101"/>
  <c r="H285" i="101"/>
  <c r="H286" i="101"/>
  <c r="H287" i="101"/>
  <c r="H288" i="101"/>
  <c r="H289" i="101"/>
  <c r="H290" i="101"/>
  <c r="Y148" i="101"/>
  <c r="G135" i="101"/>
  <c r="G104" i="101" s="1"/>
  <c r="G239" i="101"/>
  <c r="G208" i="101" s="1"/>
  <c r="Y42" i="101"/>
  <c r="X45" i="101"/>
  <c r="Y40" i="101" s="1"/>
  <c r="Y43" i="101" s="1"/>
  <c r="G83" i="101"/>
  <c r="G52" i="101" s="1"/>
  <c r="G56" i="101" s="1"/>
  <c r="I4" i="101"/>
  <c r="K5" i="1077"/>
  <c r="N5" i="1076" s="1"/>
  <c r="I63" i="101" l="1"/>
  <c r="I73" i="101"/>
  <c r="I81" i="101"/>
  <c r="I531" i="101"/>
  <c r="I536" i="101"/>
  <c r="I68" i="101"/>
  <c r="I76" i="101"/>
  <c r="I71" i="101"/>
  <c r="I79" i="101"/>
  <c r="I74" i="101"/>
  <c r="I82" i="101"/>
  <c r="I69" i="101"/>
  <c r="I77" i="101"/>
  <c r="I537" i="101"/>
  <c r="I542" i="101"/>
  <c r="I550" i="101"/>
  <c r="I67" i="101"/>
  <c r="I75" i="101"/>
  <c r="I70" i="101"/>
  <c r="I78" i="101"/>
  <c r="I540" i="101"/>
  <c r="I543" i="101"/>
  <c r="I547" i="101"/>
  <c r="I487" i="101"/>
  <c r="I495" i="101"/>
  <c r="I427" i="101"/>
  <c r="I490" i="101"/>
  <c r="I498" i="101"/>
  <c r="I539" i="101"/>
  <c r="I546" i="101"/>
  <c r="I479" i="101"/>
  <c r="I485" i="101"/>
  <c r="I493" i="101"/>
  <c r="I541" i="101"/>
  <c r="I545" i="101"/>
  <c r="I549" i="101"/>
  <c r="I483" i="101"/>
  <c r="I538" i="101"/>
  <c r="I435" i="101"/>
  <c r="I443" i="101"/>
  <c r="I535" i="101"/>
  <c r="I548" i="101"/>
  <c r="I438" i="101"/>
  <c r="I446" i="101"/>
  <c r="I488" i="101"/>
  <c r="I494" i="101"/>
  <c r="I433" i="101"/>
  <c r="I441" i="101"/>
  <c r="I544" i="101"/>
  <c r="I484" i="101"/>
  <c r="I492" i="101"/>
  <c r="I436" i="101"/>
  <c r="I444" i="101"/>
  <c r="I80" i="101"/>
  <c r="I486" i="101"/>
  <c r="I497" i="101"/>
  <c r="I434" i="101"/>
  <c r="I442" i="101"/>
  <c r="I491" i="101"/>
  <c r="I496" i="101"/>
  <c r="I437" i="101"/>
  <c r="I72" i="101"/>
  <c r="I489" i="101"/>
  <c r="I383" i="101"/>
  <c r="I391" i="101"/>
  <c r="I375" i="101"/>
  <c r="I380" i="101"/>
  <c r="I390" i="101"/>
  <c r="I388" i="101"/>
  <c r="I432" i="101"/>
  <c r="I439" i="101"/>
  <c r="I381" i="101"/>
  <c r="I386" i="101"/>
  <c r="I394" i="101"/>
  <c r="I223" i="101"/>
  <c r="I229" i="101"/>
  <c r="I393" i="101"/>
  <c r="I328" i="101"/>
  <c r="I330" i="101"/>
  <c r="I332" i="101"/>
  <c r="I334" i="101"/>
  <c r="I336" i="101"/>
  <c r="I338" i="101"/>
  <c r="I340" i="101"/>
  <c r="I342" i="101"/>
  <c r="I226" i="101"/>
  <c r="I379" i="101"/>
  <c r="I219" i="101"/>
  <c r="I224" i="101"/>
  <c r="I231" i="101"/>
  <c r="I431" i="101"/>
  <c r="I440" i="101"/>
  <c r="I389" i="101"/>
  <c r="I228" i="101"/>
  <c r="I329" i="101"/>
  <c r="I331" i="101"/>
  <c r="I333" i="101"/>
  <c r="I335" i="101"/>
  <c r="I337" i="101"/>
  <c r="I339" i="101"/>
  <c r="I341" i="101"/>
  <c r="I225" i="101"/>
  <c r="I230" i="101"/>
  <c r="I385" i="101"/>
  <c r="I392" i="101"/>
  <c r="I327" i="101"/>
  <c r="I227" i="101"/>
  <c r="I171" i="101"/>
  <c r="I183" i="101"/>
  <c r="I232" i="101"/>
  <c r="I237" i="101"/>
  <c r="I174" i="101"/>
  <c r="I184" i="101"/>
  <c r="I124" i="101"/>
  <c r="I127" i="101"/>
  <c r="I234" i="101"/>
  <c r="I172" i="101"/>
  <c r="I185" i="101"/>
  <c r="I121" i="101"/>
  <c r="I130" i="101"/>
  <c r="I382" i="101"/>
  <c r="I177" i="101"/>
  <c r="I178" i="101"/>
  <c r="I186" i="101"/>
  <c r="I445" i="101"/>
  <c r="I384" i="101"/>
  <c r="I236" i="101"/>
  <c r="I176" i="101"/>
  <c r="I179" i="101"/>
  <c r="I133" i="101"/>
  <c r="I134" i="101"/>
  <c r="I323" i="101"/>
  <c r="I233" i="101"/>
  <c r="I173" i="101"/>
  <c r="I180" i="101"/>
  <c r="I115" i="101"/>
  <c r="I119" i="101"/>
  <c r="I132" i="101"/>
  <c r="I235" i="101"/>
  <c r="I182" i="101"/>
  <c r="I120" i="101"/>
  <c r="I131" i="101"/>
  <c r="I238" i="101"/>
  <c r="I175" i="101"/>
  <c r="I129" i="101"/>
  <c r="I123" i="101"/>
  <c r="I125" i="101"/>
  <c r="I387" i="101"/>
  <c r="I167" i="101"/>
  <c r="I122" i="101"/>
  <c r="I181" i="101"/>
  <c r="I128" i="101"/>
  <c r="I126" i="101"/>
  <c r="I533" i="101"/>
  <c r="I221" i="101"/>
  <c r="I377" i="101"/>
  <c r="I66" i="101"/>
  <c r="I481" i="101"/>
  <c r="I326" i="101"/>
  <c r="I64" i="101"/>
  <c r="I480" i="101"/>
  <c r="I324" i="101"/>
  <c r="I222" i="101"/>
  <c r="I430" i="101"/>
  <c r="I482" i="101"/>
  <c r="I429" i="101"/>
  <c r="I376" i="101"/>
  <c r="I325" i="101"/>
  <c r="I65" i="101"/>
  <c r="I116" i="101"/>
  <c r="I428" i="101"/>
  <c r="I168" i="101"/>
  <c r="I378" i="101"/>
  <c r="I532" i="101"/>
  <c r="I170" i="101"/>
  <c r="I534" i="101"/>
  <c r="I118" i="101"/>
  <c r="I169" i="101"/>
  <c r="I117" i="101"/>
  <c r="I220" i="101"/>
  <c r="G57" i="101"/>
  <c r="G161" i="101"/>
  <c r="G157" i="101"/>
  <c r="H153" i="101" s="1"/>
  <c r="G209" i="101"/>
  <c r="H205" i="101" s="1"/>
  <c r="G213" i="101"/>
  <c r="G212" i="101"/>
  <c r="G421" i="101"/>
  <c r="G420" i="101"/>
  <c r="G417" i="101"/>
  <c r="H413" i="101" s="1"/>
  <c r="H187" i="101"/>
  <c r="H156" i="101" s="1"/>
  <c r="H161" i="101" s="1"/>
  <c r="Z198" i="101"/>
  <c r="Y201" i="101"/>
  <c r="Z196" i="101" s="1"/>
  <c r="Z199" i="101" s="1"/>
  <c r="G105" i="101"/>
  <c r="H101" i="101" s="1"/>
  <c r="G108" i="101"/>
  <c r="G109" i="101"/>
  <c r="Z146" i="101"/>
  <c r="Y149" i="101"/>
  <c r="Z144" i="101" s="1"/>
  <c r="Z147" i="101" s="1"/>
  <c r="Z252" i="101"/>
  <c r="H135" i="101"/>
  <c r="H104" i="101" s="1"/>
  <c r="H109" i="101" s="1"/>
  <c r="G473" i="101"/>
  <c r="G472" i="101"/>
  <c r="G469" i="101"/>
  <c r="H465" i="101" s="1"/>
  <c r="G369" i="101"/>
  <c r="G368" i="101"/>
  <c r="G365" i="101"/>
  <c r="H361" i="101" s="1"/>
  <c r="H343" i="101"/>
  <c r="H312" i="101" s="1"/>
  <c r="H317" i="101" s="1"/>
  <c r="H239" i="101"/>
  <c r="H208" i="101" s="1"/>
  <c r="H213" i="101" s="1"/>
  <c r="H395" i="101"/>
  <c r="H364" i="101" s="1"/>
  <c r="H369" i="101" s="1"/>
  <c r="H499" i="101"/>
  <c r="H468" i="101" s="1"/>
  <c r="H473" i="101" s="1"/>
  <c r="G525" i="101"/>
  <c r="G521" i="101"/>
  <c r="H517" i="101" s="1"/>
  <c r="G261" i="101"/>
  <c r="H257" i="101" s="1"/>
  <c r="G265" i="101"/>
  <c r="G264" i="101"/>
  <c r="I271" i="101"/>
  <c r="I272" i="101"/>
  <c r="I273" i="101"/>
  <c r="I274" i="101"/>
  <c r="I275" i="101"/>
  <c r="I276" i="101"/>
  <c r="I277" i="101"/>
  <c r="I278" i="101"/>
  <c r="I279" i="101"/>
  <c r="I280" i="101"/>
  <c r="I281" i="101"/>
  <c r="I282" i="101"/>
  <c r="I283" i="101"/>
  <c r="I284" i="101"/>
  <c r="I285" i="101"/>
  <c r="I286" i="101"/>
  <c r="I287" i="101"/>
  <c r="I288" i="101"/>
  <c r="I289" i="101"/>
  <c r="I290" i="101"/>
  <c r="H291" i="101"/>
  <c r="H260" i="101" s="1"/>
  <c r="H265" i="101" s="1"/>
  <c r="H447" i="101"/>
  <c r="H416" i="101" s="1"/>
  <c r="H421" i="101" s="1"/>
  <c r="H551" i="101"/>
  <c r="H520" i="101" s="1"/>
  <c r="H525" i="101" s="1"/>
  <c r="G317" i="101"/>
  <c r="G316" i="101"/>
  <c r="G313" i="101"/>
  <c r="H309" i="101" s="1"/>
  <c r="AB94" i="101"/>
  <c r="AA97" i="101"/>
  <c r="AB92" i="101" s="1"/>
  <c r="AB95" i="101" s="1"/>
  <c r="H83" i="101"/>
  <c r="H52" i="101" s="1"/>
  <c r="H57" i="101" s="1"/>
  <c r="G53" i="101"/>
  <c r="Y44" i="101"/>
  <c r="J4" i="101"/>
  <c r="L5" i="1077"/>
  <c r="O5" i="1076" s="1"/>
  <c r="J74" i="101" l="1"/>
  <c r="J78" i="101"/>
  <c r="J82" i="101"/>
  <c r="J539" i="101"/>
  <c r="J71" i="101"/>
  <c r="J531" i="101"/>
  <c r="J536" i="101"/>
  <c r="J73" i="101"/>
  <c r="J77" i="101"/>
  <c r="J81" i="101"/>
  <c r="J68" i="101"/>
  <c r="J69" i="101"/>
  <c r="J76" i="101"/>
  <c r="J80" i="101"/>
  <c r="J543" i="101"/>
  <c r="J70" i="101"/>
  <c r="J75" i="101"/>
  <c r="J79" i="101"/>
  <c r="J544" i="101"/>
  <c r="J548" i="101"/>
  <c r="J72" i="101"/>
  <c r="J540" i="101"/>
  <c r="J484" i="101"/>
  <c r="J492" i="101"/>
  <c r="J547" i="101"/>
  <c r="J487" i="101"/>
  <c r="J495" i="101"/>
  <c r="J537" i="101"/>
  <c r="J542" i="101"/>
  <c r="J490" i="101"/>
  <c r="J541" i="101"/>
  <c r="J545" i="101"/>
  <c r="J549" i="101"/>
  <c r="J489" i="101"/>
  <c r="J432" i="101"/>
  <c r="J440" i="101"/>
  <c r="J63" i="101"/>
  <c r="J427" i="101"/>
  <c r="J435" i="101"/>
  <c r="J443" i="101"/>
  <c r="J479" i="101"/>
  <c r="J438" i="101"/>
  <c r="J446" i="101"/>
  <c r="J538" i="101"/>
  <c r="J488" i="101"/>
  <c r="J494" i="101"/>
  <c r="J498" i="101"/>
  <c r="J433" i="101"/>
  <c r="J441" i="101"/>
  <c r="J439" i="101"/>
  <c r="J546" i="101"/>
  <c r="J486" i="101"/>
  <c r="J493" i="101"/>
  <c r="J497" i="101"/>
  <c r="J434" i="101"/>
  <c r="J442" i="101"/>
  <c r="J384" i="101"/>
  <c r="J392" i="101"/>
  <c r="J383" i="101"/>
  <c r="J391" i="101"/>
  <c r="J550" i="101"/>
  <c r="J445" i="101"/>
  <c r="J382" i="101"/>
  <c r="J389" i="101"/>
  <c r="J437" i="101"/>
  <c r="J485" i="101"/>
  <c r="J444" i="101"/>
  <c r="J387" i="101"/>
  <c r="J491" i="101"/>
  <c r="J388" i="101"/>
  <c r="J323" i="101"/>
  <c r="J386" i="101"/>
  <c r="J229" i="101"/>
  <c r="J393" i="101"/>
  <c r="J328" i="101"/>
  <c r="J330" i="101"/>
  <c r="J332" i="101"/>
  <c r="J334" i="101"/>
  <c r="J336" i="101"/>
  <c r="J338" i="101"/>
  <c r="J340" i="101"/>
  <c r="J342" i="101"/>
  <c r="J226" i="101"/>
  <c r="J219" i="101"/>
  <c r="J224" i="101"/>
  <c r="J231" i="101"/>
  <c r="J381" i="101"/>
  <c r="J496" i="101"/>
  <c r="J375" i="101"/>
  <c r="J394" i="101"/>
  <c r="J329" i="101"/>
  <c r="J331" i="101"/>
  <c r="J333" i="101"/>
  <c r="J335" i="101"/>
  <c r="J337" i="101"/>
  <c r="J339" i="101"/>
  <c r="J341" i="101"/>
  <c r="J225" i="101"/>
  <c r="J230" i="101"/>
  <c r="J436" i="101"/>
  <c r="J235" i="101"/>
  <c r="J182" i="101"/>
  <c r="J390" i="101"/>
  <c r="J183" i="101"/>
  <c r="J125" i="101"/>
  <c r="J126" i="101"/>
  <c r="J380" i="101"/>
  <c r="J232" i="101"/>
  <c r="J237" i="101"/>
  <c r="J174" i="101"/>
  <c r="J184" i="101"/>
  <c r="J124" i="101"/>
  <c r="J127" i="101"/>
  <c r="J227" i="101"/>
  <c r="J234" i="101"/>
  <c r="J172" i="101"/>
  <c r="J185" i="101"/>
  <c r="J228" i="101"/>
  <c r="J177" i="101"/>
  <c r="J178" i="101"/>
  <c r="J186" i="101"/>
  <c r="J123" i="101"/>
  <c r="J128" i="101"/>
  <c r="J385" i="101"/>
  <c r="J236" i="101"/>
  <c r="J176" i="101"/>
  <c r="J179" i="101"/>
  <c r="J133" i="101"/>
  <c r="J134" i="101"/>
  <c r="J238" i="101"/>
  <c r="J167" i="101"/>
  <c r="J175" i="101"/>
  <c r="J181" i="101"/>
  <c r="J122" i="101"/>
  <c r="J129" i="101"/>
  <c r="J132" i="101"/>
  <c r="J115" i="101"/>
  <c r="J120" i="101"/>
  <c r="J173" i="101"/>
  <c r="J130" i="101"/>
  <c r="J121" i="101"/>
  <c r="J131" i="101"/>
  <c r="J233" i="101"/>
  <c r="J180" i="101"/>
  <c r="J481" i="101"/>
  <c r="J376" i="101"/>
  <c r="J534" i="101"/>
  <c r="J67" i="101"/>
  <c r="J480" i="101"/>
  <c r="J379" i="101"/>
  <c r="J220" i="101"/>
  <c r="J171" i="101"/>
  <c r="J532" i="101"/>
  <c r="J430" i="101"/>
  <c r="J431" i="101"/>
  <c r="J429" i="101"/>
  <c r="J327" i="101"/>
  <c r="J64" i="101"/>
  <c r="J428" i="101"/>
  <c r="J377" i="101"/>
  <c r="J325" i="101"/>
  <c r="J378" i="101"/>
  <c r="J535" i="101"/>
  <c r="J324" i="101"/>
  <c r="J223" i="101"/>
  <c r="J483" i="101"/>
  <c r="J65" i="101"/>
  <c r="J170" i="101"/>
  <c r="J169" i="101"/>
  <c r="J119" i="101"/>
  <c r="J221" i="101"/>
  <c r="J116" i="101"/>
  <c r="J66" i="101"/>
  <c r="J326" i="101"/>
  <c r="J222" i="101"/>
  <c r="J118" i="101"/>
  <c r="J533" i="101"/>
  <c r="J117" i="101"/>
  <c r="J168" i="101"/>
  <c r="J482" i="101"/>
  <c r="H108" i="101"/>
  <c r="H316" i="101"/>
  <c r="H368" i="101"/>
  <c r="H420" i="101"/>
  <c r="H472" i="101"/>
  <c r="H264" i="101"/>
  <c r="H212" i="101"/>
  <c r="H160" i="101"/>
  <c r="H56" i="101"/>
  <c r="H524" i="101"/>
  <c r="Z200" i="101"/>
  <c r="Z201" i="101" s="1"/>
  <c r="AA196" i="101" s="1"/>
  <c r="AA199" i="101" s="1"/>
  <c r="G28" i="101"/>
  <c r="H28" i="101"/>
  <c r="G27" i="101"/>
  <c r="H49" i="101"/>
  <c r="H53" i="101" s="1"/>
  <c r="H469" i="101"/>
  <c r="I465" i="101" s="1"/>
  <c r="H313" i="101"/>
  <c r="I309" i="101" s="1"/>
  <c r="H521" i="101"/>
  <c r="I517" i="101" s="1"/>
  <c r="H105" i="101"/>
  <c r="I101" i="101" s="1"/>
  <c r="I187" i="101"/>
  <c r="I156" i="101" s="1"/>
  <c r="I161" i="101" s="1"/>
  <c r="Z148" i="101"/>
  <c r="H417" i="101"/>
  <c r="I413" i="101" s="1"/>
  <c r="I135" i="101"/>
  <c r="I104" i="101" s="1"/>
  <c r="I109" i="101" s="1"/>
  <c r="I551" i="101"/>
  <c r="I520" i="101" s="1"/>
  <c r="I525" i="101" s="1"/>
  <c r="I239" i="101"/>
  <c r="I208" i="101" s="1"/>
  <c r="I213" i="101" s="1"/>
  <c r="I499" i="101"/>
  <c r="I468" i="101" s="1"/>
  <c r="I473" i="101" s="1"/>
  <c r="AB96" i="101"/>
  <c r="H157" i="101"/>
  <c r="I153" i="101" s="1"/>
  <c r="I343" i="101"/>
  <c r="I312" i="101" s="1"/>
  <c r="I317" i="101" s="1"/>
  <c r="I291" i="101"/>
  <c r="I260" i="101" s="1"/>
  <c r="I265" i="101" s="1"/>
  <c r="I447" i="101"/>
  <c r="I416" i="101" s="1"/>
  <c r="I421" i="101" s="1"/>
  <c r="J272" i="101"/>
  <c r="J271" i="101"/>
  <c r="J273" i="101"/>
  <c r="J274" i="101"/>
  <c r="J275" i="101"/>
  <c r="J276" i="101"/>
  <c r="J277" i="101"/>
  <c r="J278" i="101"/>
  <c r="J279" i="101"/>
  <c r="J280" i="101"/>
  <c r="J281" i="101"/>
  <c r="J282" i="101"/>
  <c r="J283" i="101"/>
  <c r="J284" i="101"/>
  <c r="J285" i="101"/>
  <c r="J286" i="101"/>
  <c r="J287" i="101"/>
  <c r="J288" i="101"/>
  <c r="J289" i="101"/>
  <c r="J290" i="101"/>
  <c r="I395" i="101"/>
  <c r="I364" i="101" s="1"/>
  <c r="I369" i="101" s="1"/>
  <c r="H261" i="101"/>
  <c r="I257" i="101" s="1"/>
  <c r="H365" i="101"/>
  <c r="I361" i="101" s="1"/>
  <c r="AA250" i="101"/>
  <c r="Z253" i="101"/>
  <c r="AA248" i="101" s="1"/>
  <c r="AA251" i="101" s="1"/>
  <c r="H209" i="101"/>
  <c r="I205" i="101" s="1"/>
  <c r="Z42" i="101"/>
  <c r="Y45" i="101"/>
  <c r="Z40" i="101" s="1"/>
  <c r="Z43" i="101" s="1"/>
  <c r="I83" i="101"/>
  <c r="I52" i="101" s="1"/>
  <c r="I57" i="101" s="1"/>
  <c r="K4" i="101"/>
  <c r="M5" i="1077"/>
  <c r="P5" i="1076" s="1"/>
  <c r="H17" i="1073" l="1"/>
  <c r="H29" i="1073" s="1"/>
  <c r="H42" i="1073" s="1"/>
  <c r="H58" i="1073" s="1"/>
  <c r="H85" i="1073" s="1"/>
  <c r="I17" i="1073"/>
  <c r="I29" i="1073" s="1"/>
  <c r="I42" i="1073" s="1"/>
  <c r="I58" i="1073" s="1"/>
  <c r="I85" i="1073" s="1"/>
  <c r="K540" i="101"/>
  <c r="K74" i="101"/>
  <c r="K78" i="101"/>
  <c r="K82" i="101"/>
  <c r="K71" i="101"/>
  <c r="K531" i="101"/>
  <c r="K73" i="101"/>
  <c r="K77" i="101"/>
  <c r="K81" i="101"/>
  <c r="K544" i="101"/>
  <c r="K63" i="101"/>
  <c r="K72" i="101"/>
  <c r="K70" i="101"/>
  <c r="K75" i="101"/>
  <c r="K79" i="101"/>
  <c r="K69" i="101"/>
  <c r="K538" i="101"/>
  <c r="K548" i="101"/>
  <c r="K489" i="101"/>
  <c r="K497" i="101"/>
  <c r="K543" i="101"/>
  <c r="K492" i="101"/>
  <c r="K547" i="101"/>
  <c r="K487" i="101"/>
  <c r="K546" i="101"/>
  <c r="K550" i="101"/>
  <c r="K479" i="101"/>
  <c r="K485" i="101"/>
  <c r="K542" i="101"/>
  <c r="K491" i="101"/>
  <c r="K496" i="101"/>
  <c r="K437" i="101"/>
  <c r="K445" i="101"/>
  <c r="K495" i="101"/>
  <c r="K440" i="101"/>
  <c r="K76" i="101"/>
  <c r="K537" i="101"/>
  <c r="K427" i="101"/>
  <c r="K435" i="101"/>
  <c r="K443" i="101"/>
  <c r="K80" i="101"/>
  <c r="K549" i="101"/>
  <c r="K490" i="101"/>
  <c r="K438" i="101"/>
  <c r="K446" i="101"/>
  <c r="K545" i="101"/>
  <c r="K436" i="101"/>
  <c r="K444" i="101"/>
  <c r="K439" i="101"/>
  <c r="K539" i="101"/>
  <c r="K541" i="101"/>
  <c r="K486" i="101"/>
  <c r="K385" i="101"/>
  <c r="K433" i="101"/>
  <c r="K384" i="101"/>
  <c r="K392" i="101"/>
  <c r="K375" i="101"/>
  <c r="K390" i="101"/>
  <c r="K493" i="101"/>
  <c r="K442" i="101"/>
  <c r="K382" i="101"/>
  <c r="K488" i="101"/>
  <c r="K498" i="101"/>
  <c r="K388" i="101"/>
  <c r="K434" i="101"/>
  <c r="K336" i="101"/>
  <c r="K227" i="101"/>
  <c r="K331" i="101"/>
  <c r="K339" i="101"/>
  <c r="K232" i="101"/>
  <c r="K383" i="101"/>
  <c r="K386" i="101"/>
  <c r="K334" i="101"/>
  <c r="K342" i="101"/>
  <c r="K229" i="101"/>
  <c r="K391" i="101"/>
  <c r="K393" i="101"/>
  <c r="K323" i="101"/>
  <c r="K337" i="101"/>
  <c r="K226" i="101"/>
  <c r="K441" i="101"/>
  <c r="K387" i="101"/>
  <c r="K335" i="101"/>
  <c r="K228" i="101"/>
  <c r="K381" i="101"/>
  <c r="K329" i="101"/>
  <c r="K338" i="101"/>
  <c r="K389" i="101"/>
  <c r="K231" i="101"/>
  <c r="K238" i="101"/>
  <c r="K167" i="101"/>
  <c r="K175" i="101"/>
  <c r="K181" i="101"/>
  <c r="K225" i="101"/>
  <c r="K235" i="101"/>
  <c r="K182" i="101"/>
  <c r="K131" i="101"/>
  <c r="K494" i="101"/>
  <c r="K340" i="101"/>
  <c r="K183" i="101"/>
  <c r="K125" i="101"/>
  <c r="K126" i="101"/>
  <c r="K330" i="101"/>
  <c r="K341" i="101"/>
  <c r="K237" i="101"/>
  <c r="K174" i="101"/>
  <c r="K184" i="101"/>
  <c r="K332" i="101"/>
  <c r="K234" i="101"/>
  <c r="K185" i="101"/>
  <c r="K121" i="101"/>
  <c r="K130" i="101"/>
  <c r="K394" i="101"/>
  <c r="K333" i="101"/>
  <c r="K177" i="101"/>
  <c r="K178" i="101"/>
  <c r="K186" i="101"/>
  <c r="K123" i="101"/>
  <c r="K128" i="101"/>
  <c r="K230" i="101"/>
  <c r="K233" i="101"/>
  <c r="K173" i="101"/>
  <c r="K180" i="101"/>
  <c r="K115" i="101"/>
  <c r="K132" i="101"/>
  <c r="K133" i="101"/>
  <c r="K176" i="101"/>
  <c r="K122" i="101"/>
  <c r="K124" i="101"/>
  <c r="K219" i="101"/>
  <c r="K127" i="101"/>
  <c r="K129" i="101"/>
  <c r="K179" i="101"/>
  <c r="K134" i="101"/>
  <c r="K236" i="101"/>
  <c r="K67" i="101"/>
  <c r="K119" i="101"/>
  <c r="K429" i="101"/>
  <c r="K327" i="101"/>
  <c r="K533" i="101"/>
  <c r="K428" i="101"/>
  <c r="K66" i="101"/>
  <c r="K484" i="101"/>
  <c r="K379" i="101"/>
  <c r="K65" i="101"/>
  <c r="K483" i="101"/>
  <c r="K378" i="101"/>
  <c r="K328" i="101"/>
  <c r="K324" i="101"/>
  <c r="K223" i="101"/>
  <c r="K222" i="101"/>
  <c r="K220" i="101"/>
  <c r="K68" i="101"/>
  <c r="K536" i="101"/>
  <c r="K482" i="101"/>
  <c r="K380" i="101"/>
  <c r="K376" i="101"/>
  <c r="K325" i="101"/>
  <c r="K535" i="101"/>
  <c r="K224" i="101"/>
  <c r="K532" i="101"/>
  <c r="K534" i="101"/>
  <c r="K481" i="101"/>
  <c r="K432" i="101"/>
  <c r="K221" i="101"/>
  <c r="K169" i="101"/>
  <c r="K168" i="101"/>
  <c r="K120" i="101"/>
  <c r="K480" i="101"/>
  <c r="K171" i="101"/>
  <c r="K116" i="101"/>
  <c r="K170" i="101"/>
  <c r="K118" i="101"/>
  <c r="K172" i="101"/>
  <c r="K64" i="101"/>
  <c r="K326" i="101"/>
  <c r="K431" i="101"/>
  <c r="K117" i="101"/>
  <c r="K377" i="101"/>
  <c r="K430" i="101"/>
  <c r="I472" i="101"/>
  <c r="I420" i="101"/>
  <c r="I368" i="101"/>
  <c r="I316" i="101"/>
  <c r="I264" i="101"/>
  <c r="I212" i="101"/>
  <c r="I160" i="101"/>
  <c r="I108" i="101"/>
  <c r="I56" i="101"/>
  <c r="I524" i="101"/>
  <c r="AA198" i="101"/>
  <c r="G31" i="101"/>
  <c r="H27" i="101"/>
  <c r="H31" i="101" s="1"/>
  <c r="I28" i="101"/>
  <c r="I261" i="101"/>
  <c r="J257" i="101" s="1"/>
  <c r="I49" i="101"/>
  <c r="I53" i="101" s="1"/>
  <c r="I105" i="101"/>
  <c r="J101" i="101" s="1"/>
  <c r="I521" i="101"/>
  <c r="J517" i="101" s="1"/>
  <c r="I417" i="101"/>
  <c r="J413" i="101" s="1"/>
  <c r="J343" i="101"/>
  <c r="J312" i="101" s="1"/>
  <c r="J317" i="101" s="1"/>
  <c r="I313" i="101"/>
  <c r="J309" i="101" s="1"/>
  <c r="J291" i="101"/>
  <c r="J260" i="101" s="1"/>
  <c r="J265" i="101" s="1"/>
  <c r="I157" i="101"/>
  <c r="J153" i="101" s="1"/>
  <c r="J395" i="101"/>
  <c r="J364" i="101" s="1"/>
  <c r="J369" i="101" s="1"/>
  <c r="I209" i="101"/>
  <c r="J205" i="101" s="1"/>
  <c r="I365" i="101"/>
  <c r="J361" i="101" s="1"/>
  <c r="AA146" i="101"/>
  <c r="Z149" i="101"/>
  <c r="AA144" i="101" s="1"/>
  <c r="AA147" i="101" s="1"/>
  <c r="I469" i="101"/>
  <c r="J465" i="101" s="1"/>
  <c r="J447" i="101"/>
  <c r="J416" i="101" s="1"/>
  <c r="J421" i="101" s="1"/>
  <c r="AA200" i="101"/>
  <c r="J551" i="101"/>
  <c r="J520" i="101" s="1"/>
  <c r="J525" i="101" s="1"/>
  <c r="J499" i="101"/>
  <c r="J468" i="101" s="1"/>
  <c r="J473" i="101" s="1"/>
  <c r="AC94" i="101"/>
  <c r="AB97" i="101"/>
  <c r="AC92" i="101" s="1"/>
  <c r="AC95" i="101" s="1"/>
  <c r="J187" i="101"/>
  <c r="J156" i="101" s="1"/>
  <c r="J161" i="101" s="1"/>
  <c r="J135" i="101"/>
  <c r="J104" i="101" s="1"/>
  <c r="J109" i="101" s="1"/>
  <c r="K271" i="101"/>
  <c r="K272" i="101"/>
  <c r="K273" i="101"/>
  <c r="K274" i="101"/>
  <c r="K275" i="101"/>
  <c r="K276" i="101"/>
  <c r="K277" i="101"/>
  <c r="K278" i="101"/>
  <c r="K279" i="101"/>
  <c r="K280" i="101"/>
  <c r="K281" i="101"/>
  <c r="K282" i="101"/>
  <c r="K283" i="101"/>
  <c r="K284" i="101"/>
  <c r="K285" i="101"/>
  <c r="K286" i="101"/>
  <c r="K287" i="101"/>
  <c r="K288" i="101"/>
  <c r="K289" i="101"/>
  <c r="K290" i="101"/>
  <c r="AA252" i="101"/>
  <c r="J239" i="101"/>
  <c r="J208" i="101" s="1"/>
  <c r="J213" i="101" s="1"/>
  <c r="J83" i="101"/>
  <c r="J52" i="101" s="1"/>
  <c r="J57" i="101" s="1"/>
  <c r="Z44" i="101"/>
  <c r="L4" i="101"/>
  <c r="N5" i="1077"/>
  <c r="Q5" i="1076" s="1"/>
  <c r="H71" i="1073" l="1"/>
  <c r="H98" i="1073" s="1"/>
  <c r="H29" i="1097" s="1"/>
  <c r="I71" i="1073"/>
  <c r="I98" i="1073" s="1"/>
  <c r="I29" i="1097" s="1"/>
  <c r="H16" i="1097"/>
  <c r="I16" i="1097"/>
  <c r="H18" i="1073"/>
  <c r="H30" i="1073" s="1"/>
  <c r="H43" i="1073" s="1"/>
  <c r="H59" i="1073" s="1"/>
  <c r="H86" i="1073" s="1"/>
  <c r="J17" i="1073"/>
  <c r="J29" i="1073" s="1"/>
  <c r="J42" i="1073" s="1"/>
  <c r="J58" i="1073" s="1"/>
  <c r="J85" i="1073" s="1"/>
  <c r="I18" i="1073"/>
  <c r="I19" i="1073" s="1"/>
  <c r="I31" i="1073" s="1"/>
  <c r="I44" i="1073" s="1"/>
  <c r="L70" i="101"/>
  <c r="L75" i="101"/>
  <c r="L79" i="101"/>
  <c r="L541" i="101"/>
  <c r="L74" i="101"/>
  <c r="L78" i="101"/>
  <c r="L82" i="101"/>
  <c r="L71" i="101"/>
  <c r="L73" i="101"/>
  <c r="L77" i="101"/>
  <c r="L81" i="101"/>
  <c r="L538" i="101"/>
  <c r="L545" i="101"/>
  <c r="L76" i="101"/>
  <c r="L80" i="101"/>
  <c r="L63" i="101"/>
  <c r="L72" i="101"/>
  <c r="L549" i="101"/>
  <c r="L544" i="101"/>
  <c r="L486" i="101"/>
  <c r="L494" i="101"/>
  <c r="L531" i="101"/>
  <c r="L540" i="101"/>
  <c r="L548" i="101"/>
  <c r="L489" i="101"/>
  <c r="L497" i="101"/>
  <c r="L532" i="101"/>
  <c r="L543" i="101"/>
  <c r="L492" i="101"/>
  <c r="L539" i="101"/>
  <c r="L542" i="101"/>
  <c r="L546" i="101"/>
  <c r="L550" i="101"/>
  <c r="L479" i="101"/>
  <c r="L480" i="101"/>
  <c r="L547" i="101"/>
  <c r="L487" i="101"/>
  <c r="L493" i="101"/>
  <c r="L434" i="101"/>
  <c r="L442" i="101"/>
  <c r="L491" i="101"/>
  <c r="L496" i="101"/>
  <c r="L437" i="101"/>
  <c r="L445" i="101"/>
  <c r="L495" i="101"/>
  <c r="L440" i="101"/>
  <c r="L427" i="101"/>
  <c r="L435" i="101"/>
  <c r="L443" i="101"/>
  <c r="L488" i="101"/>
  <c r="L498" i="101"/>
  <c r="L441" i="101"/>
  <c r="L436" i="101"/>
  <c r="L444" i="101"/>
  <c r="L386" i="101"/>
  <c r="L428" i="101"/>
  <c r="L438" i="101"/>
  <c r="L385" i="101"/>
  <c r="L393" i="101"/>
  <c r="L490" i="101"/>
  <c r="L446" i="101"/>
  <c r="L383" i="101"/>
  <c r="L391" i="101"/>
  <c r="L375" i="101"/>
  <c r="L382" i="101"/>
  <c r="L389" i="101"/>
  <c r="L390" i="101"/>
  <c r="L394" i="101"/>
  <c r="L330" i="101"/>
  <c r="L333" i="101"/>
  <c r="L341" i="101"/>
  <c r="L230" i="101"/>
  <c r="L439" i="101"/>
  <c r="L388" i="101"/>
  <c r="L336" i="101"/>
  <c r="L227" i="101"/>
  <c r="L331" i="101"/>
  <c r="L339" i="101"/>
  <c r="L334" i="101"/>
  <c r="L342" i="101"/>
  <c r="L229" i="101"/>
  <c r="L384" i="101"/>
  <c r="L332" i="101"/>
  <c r="L340" i="101"/>
  <c r="L219" i="101"/>
  <c r="L231" i="101"/>
  <c r="L387" i="101"/>
  <c r="L335" i="101"/>
  <c r="L228" i="101"/>
  <c r="L337" i="101"/>
  <c r="L233" i="101"/>
  <c r="L180" i="101"/>
  <c r="L115" i="101"/>
  <c r="L376" i="101"/>
  <c r="L338" i="101"/>
  <c r="L238" i="101"/>
  <c r="L167" i="101"/>
  <c r="L175" i="101"/>
  <c r="L181" i="101"/>
  <c r="L122" i="101"/>
  <c r="L129" i="101"/>
  <c r="L323" i="101"/>
  <c r="L226" i="101"/>
  <c r="L235" i="101"/>
  <c r="L182" i="101"/>
  <c r="L131" i="101"/>
  <c r="L392" i="101"/>
  <c r="L232" i="101"/>
  <c r="L183" i="101"/>
  <c r="L237" i="101"/>
  <c r="L174" i="101"/>
  <c r="L184" i="101"/>
  <c r="L124" i="101"/>
  <c r="L127" i="101"/>
  <c r="L234" i="101"/>
  <c r="L185" i="101"/>
  <c r="L130" i="101"/>
  <c r="L236" i="101"/>
  <c r="L176" i="101"/>
  <c r="L179" i="101"/>
  <c r="L133" i="101"/>
  <c r="L134" i="101"/>
  <c r="L123" i="101"/>
  <c r="L126" i="101"/>
  <c r="L128" i="101"/>
  <c r="L177" i="101"/>
  <c r="L132" i="101"/>
  <c r="L178" i="101"/>
  <c r="L186" i="101"/>
  <c r="L125" i="101"/>
  <c r="L534" i="101"/>
  <c r="L482" i="101"/>
  <c r="L433" i="101"/>
  <c r="L222" i="101"/>
  <c r="L328" i="101"/>
  <c r="L223" i="101"/>
  <c r="L380" i="101"/>
  <c r="L481" i="101"/>
  <c r="L432" i="101"/>
  <c r="L324" i="101"/>
  <c r="L221" i="101"/>
  <c r="L170" i="101"/>
  <c r="L536" i="101"/>
  <c r="L537" i="101"/>
  <c r="L431" i="101"/>
  <c r="L379" i="101"/>
  <c r="L225" i="101"/>
  <c r="L173" i="101"/>
  <c r="L120" i="101"/>
  <c r="L65" i="101"/>
  <c r="L69" i="101"/>
  <c r="L533" i="101"/>
  <c r="L430" i="101"/>
  <c r="L377" i="101"/>
  <c r="L325" i="101"/>
  <c r="L224" i="101"/>
  <c r="L64" i="101"/>
  <c r="L535" i="101"/>
  <c r="L429" i="101"/>
  <c r="L326" i="101"/>
  <c r="L171" i="101"/>
  <c r="L66" i="101"/>
  <c r="L67" i="101"/>
  <c r="L485" i="101"/>
  <c r="L327" i="101"/>
  <c r="L220" i="101"/>
  <c r="L119" i="101"/>
  <c r="L381" i="101"/>
  <c r="L172" i="101"/>
  <c r="L168" i="101"/>
  <c r="L121" i="101"/>
  <c r="L329" i="101"/>
  <c r="L169" i="101"/>
  <c r="L68" i="101"/>
  <c r="L118" i="101"/>
  <c r="L484" i="101"/>
  <c r="L117" i="101"/>
  <c r="L483" i="101"/>
  <c r="L116" i="101"/>
  <c r="L378" i="101"/>
  <c r="J472" i="101"/>
  <c r="J420" i="101"/>
  <c r="J368" i="101"/>
  <c r="J316" i="101"/>
  <c r="J264" i="101"/>
  <c r="J212" i="101"/>
  <c r="J160" i="101"/>
  <c r="J108" i="101"/>
  <c r="J56" i="101"/>
  <c r="J524" i="101"/>
  <c r="I27" i="101"/>
  <c r="I31" i="101" s="1"/>
  <c r="J28" i="101"/>
  <c r="J417" i="101"/>
  <c r="K413" i="101" s="1"/>
  <c r="J49" i="101"/>
  <c r="J53" i="101" s="1"/>
  <c r="J313" i="101"/>
  <c r="K309" i="101" s="1"/>
  <c r="J261" i="101"/>
  <c r="K257" i="101" s="1"/>
  <c r="J365" i="101"/>
  <c r="K361" i="101" s="1"/>
  <c r="J469" i="101"/>
  <c r="K465" i="101" s="1"/>
  <c r="K447" i="101"/>
  <c r="K416" i="101" s="1"/>
  <c r="K421" i="101" s="1"/>
  <c r="K395" i="101"/>
  <c r="K364" i="101" s="1"/>
  <c r="K369" i="101" s="1"/>
  <c r="K551" i="101"/>
  <c r="K520" i="101" s="1"/>
  <c r="K525" i="101" s="1"/>
  <c r="AB198" i="101"/>
  <c r="AA201" i="101"/>
  <c r="AB196" i="101" s="1"/>
  <c r="AB199" i="101" s="1"/>
  <c r="J521" i="101"/>
  <c r="K517" i="101" s="1"/>
  <c r="J105" i="101"/>
  <c r="K101" i="101" s="1"/>
  <c r="K499" i="101"/>
  <c r="K468" i="101" s="1"/>
  <c r="K473" i="101" s="1"/>
  <c r="K135" i="101"/>
  <c r="K104" i="101" s="1"/>
  <c r="K109" i="101" s="1"/>
  <c r="K343" i="101"/>
  <c r="K312" i="101" s="1"/>
  <c r="K317" i="101" s="1"/>
  <c r="AC96" i="101"/>
  <c r="AA148" i="101"/>
  <c r="K239" i="101"/>
  <c r="K208" i="101" s="1"/>
  <c r="K213" i="101" s="1"/>
  <c r="L271" i="101"/>
  <c r="L272" i="101"/>
  <c r="L273" i="101"/>
  <c r="L274" i="101"/>
  <c r="L275" i="101"/>
  <c r="L276" i="101"/>
  <c r="L277" i="101"/>
  <c r="L278" i="101"/>
  <c r="L279" i="101"/>
  <c r="L280" i="101"/>
  <c r="L281" i="101"/>
  <c r="L282" i="101"/>
  <c r="L283" i="101"/>
  <c r="L284" i="101"/>
  <c r="L285" i="101"/>
  <c r="L286" i="101"/>
  <c r="L287" i="101"/>
  <c r="L288" i="101"/>
  <c r="L289" i="101"/>
  <c r="L290" i="101"/>
  <c r="AB250" i="101"/>
  <c r="AA253" i="101"/>
  <c r="AB248" i="101" s="1"/>
  <c r="AB251" i="101" s="1"/>
  <c r="K187" i="101"/>
  <c r="K156" i="101" s="1"/>
  <c r="K161" i="101" s="1"/>
  <c r="K291" i="101"/>
  <c r="K260" i="101" s="1"/>
  <c r="K265" i="101" s="1"/>
  <c r="J157" i="101"/>
  <c r="K153" i="101" s="1"/>
  <c r="J209" i="101"/>
  <c r="K205" i="101" s="1"/>
  <c r="K83" i="101"/>
  <c r="K52" i="101" s="1"/>
  <c r="K57" i="101" s="1"/>
  <c r="AA42" i="101"/>
  <c r="Z45" i="101"/>
  <c r="AA40" i="101" s="1"/>
  <c r="AA43" i="101" s="1"/>
  <c r="M4" i="101"/>
  <c r="O5" i="1077"/>
  <c r="R5" i="1076" s="1"/>
  <c r="H17" i="1097" l="1"/>
  <c r="H19" i="1073"/>
  <c r="H31" i="1073" s="1"/>
  <c r="H44" i="1073" s="1"/>
  <c r="H60" i="1073" s="1"/>
  <c r="H87" i="1073" s="1"/>
  <c r="J16" i="1097"/>
  <c r="I30" i="1073"/>
  <c r="I43" i="1073" s="1"/>
  <c r="I59" i="1073" s="1"/>
  <c r="I86" i="1073" s="1"/>
  <c r="J71" i="1073"/>
  <c r="J98" i="1073" s="1"/>
  <c r="J29" i="1097" s="1"/>
  <c r="K17" i="1073"/>
  <c r="K29" i="1073" s="1"/>
  <c r="K42" i="1073" s="1"/>
  <c r="K58" i="1073" s="1"/>
  <c r="K85" i="1073" s="1"/>
  <c r="J18" i="1073"/>
  <c r="J19" i="1073" s="1"/>
  <c r="J31" i="1073" s="1"/>
  <c r="J44" i="1073" s="1"/>
  <c r="M63" i="101"/>
  <c r="M72" i="101"/>
  <c r="M533" i="101"/>
  <c r="M75" i="101"/>
  <c r="M79" i="101"/>
  <c r="M74" i="101"/>
  <c r="M78" i="101"/>
  <c r="M82" i="101"/>
  <c r="M71" i="101"/>
  <c r="M531" i="101"/>
  <c r="M546" i="101"/>
  <c r="M76" i="101"/>
  <c r="M80" i="101"/>
  <c r="M81" i="101"/>
  <c r="M541" i="101"/>
  <c r="M545" i="101"/>
  <c r="M481" i="101"/>
  <c r="M549" i="101"/>
  <c r="M491" i="101"/>
  <c r="M73" i="101"/>
  <c r="M544" i="101"/>
  <c r="M494" i="101"/>
  <c r="M540" i="101"/>
  <c r="M548" i="101"/>
  <c r="M489" i="101"/>
  <c r="M77" i="101"/>
  <c r="M547" i="101"/>
  <c r="M539" i="101"/>
  <c r="M542" i="101"/>
  <c r="M532" i="101"/>
  <c r="M439" i="101"/>
  <c r="M487" i="101"/>
  <c r="M493" i="101"/>
  <c r="M442" i="101"/>
  <c r="M543" i="101"/>
  <c r="M496" i="101"/>
  <c r="M437" i="101"/>
  <c r="M445" i="101"/>
  <c r="M479" i="101"/>
  <c r="M495" i="101"/>
  <c r="M440" i="101"/>
  <c r="M550" i="101"/>
  <c r="M490" i="101"/>
  <c r="M428" i="101"/>
  <c r="M429" i="101"/>
  <c r="M438" i="101"/>
  <c r="M488" i="101"/>
  <c r="M498" i="101"/>
  <c r="M441" i="101"/>
  <c r="M436" i="101"/>
  <c r="M387" i="101"/>
  <c r="M492" i="101"/>
  <c r="M443" i="101"/>
  <c r="M377" i="101"/>
  <c r="M386" i="101"/>
  <c r="M394" i="101"/>
  <c r="M435" i="101"/>
  <c r="M384" i="101"/>
  <c r="M392" i="101"/>
  <c r="M446" i="101"/>
  <c r="M383" i="101"/>
  <c r="M427" i="101"/>
  <c r="M375" i="101"/>
  <c r="M390" i="101"/>
  <c r="M497" i="101"/>
  <c r="M376" i="101"/>
  <c r="M385" i="101"/>
  <c r="M338" i="101"/>
  <c r="M233" i="101"/>
  <c r="M236" i="101"/>
  <c r="M480" i="101"/>
  <c r="M333" i="101"/>
  <c r="M341" i="101"/>
  <c r="M230" i="101"/>
  <c r="M444" i="101"/>
  <c r="M388" i="101"/>
  <c r="M336" i="101"/>
  <c r="M232" i="101"/>
  <c r="M237" i="101"/>
  <c r="M331" i="101"/>
  <c r="M339" i="101"/>
  <c r="M227" i="101"/>
  <c r="M389" i="101"/>
  <c r="M323" i="101"/>
  <c r="M337" i="101"/>
  <c r="M231" i="101"/>
  <c r="M238" i="101"/>
  <c r="M332" i="101"/>
  <c r="M340" i="101"/>
  <c r="M229" i="101"/>
  <c r="M176" i="101"/>
  <c r="M179" i="101"/>
  <c r="M234" i="101"/>
  <c r="M180" i="101"/>
  <c r="M115" i="101"/>
  <c r="M132" i="101"/>
  <c r="M391" i="101"/>
  <c r="M228" i="101"/>
  <c r="M167" i="101"/>
  <c r="M175" i="101"/>
  <c r="M181" i="101"/>
  <c r="M129" i="101"/>
  <c r="M219" i="101"/>
  <c r="M235" i="101"/>
  <c r="M182" i="101"/>
  <c r="M393" i="101"/>
  <c r="M342" i="101"/>
  <c r="M183" i="101"/>
  <c r="M125" i="101"/>
  <c r="M126" i="101"/>
  <c r="M184" i="101"/>
  <c r="M124" i="101"/>
  <c r="M127" i="101"/>
  <c r="M335" i="101"/>
  <c r="M177" i="101"/>
  <c r="M178" i="101"/>
  <c r="M186" i="101"/>
  <c r="M123" i="101"/>
  <c r="M128" i="101"/>
  <c r="M130" i="101"/>
  <c r="M133" i="101"/>
  <c r="M185" i="101"/>
  <c r="M334" i="101"/>
  <c r="M131" i="101"/>
  <c r="M134" i="101"/>
  <c r="M534" i="101"/>
  <c r="M434" i="101"/>
  <c r="M226" i="101"/>
  <c r="M381" i="101"/>
  <c r="M67" i="101"/>
  <c r="M64" i="101"/>
  <c r="M432" i="101"/>
  <c r="M380" i="101"/>
  <c r="M325" i="101"/>
  <c r="M225" i="101"/>
  <c r="M221" i="101"/>
  <c r="M537" i="101"/>
  <c r="M170" i="101"/>
  <c r="M382" i="101"/>
  <c r="M66" i="101"/>
  <c r="M538" i="101"/>
  <c r="M484" i="101"/>
  <c r="M482" i="101"/>
  <c r="M378" i="101"/>
  <c r="M326" i="101"/>
  <c r="M222" i="101"/>
  <c r="M69" i="101"/>
  <c r="M536" i="101"/>
  <c r="M327" i="101"/>
  <c r="M174" i="101"/>
  <c r="M430" i="101"/>
  <c r="M68" i="101"/>
  <c r="M483" i="101"/>
  <c r="M486" i="101"/>
  <c r="M433" i="101"/>
  <c r="M379" i="101"/>
  <c r="M223" i="101"/>
  <c r="M169" i="101"/>
  <c r="M119" i="101"/>
  <c r="M172" i="101"/>
  <c r="M122" i="101"/>
  <c r="M116" i="101"/>
  <c r="M431" i="101"/>
  <c r="M224" i="101"/>
  <c r="M173" i="101"/>
  <c r="M171" i="101"/>
  <c r="M328" i="101"/>
  <c r="M121" i="101"/>
  <c r="M485" i="101"/>
  <c r="M70" i="101"/>
  <c r="M324" i="101"/>
  <c r="M118" i="101"/>
  <c r="M535" i="101"/>
  <c r="M329" i="101"/>
  <c r="M220" i="101"/>
  <c r="M168" i="101"/>
  <c r="M117" i="101"/>
  <c r="M120" i="101"/>
  <c r="M65" i="101"/>
  <c r="M330" i="101"/>
  <c r="K472" i="101"/>
  <c r="K420" i="101"/>
  <c r="K368" i="101"/>
  <c r="K316" i="101"/>
  <c r="K264" i="101"/>
  <c r="K160" i="101"/>
  <c r="K212" i="101"/>
  <c r="K108" i="101"/>
  <c r="K56" i="101"/>
  <c r="K524" i="101"/>
  <c r="H72" i="1073"/>
  <c r="H99" i="1073" s="1"/>
  <c r="H30" i="1097" s="1"/>
  <c r="I60" i="1073"/>
  <c r="I87" i="1073" s="1"/>
  <c r="I73" i="1073"/>
  <c r="I100" i="1073" s="1"/>
  <c r="I31" i="1097" s="1"/>
  <c r="I21" i="1073"/>
  <c r="I32" i="1073" s="1"/>
  <c r="I45" i="1073" s="1"/>
  <c r="I61" i="1073" s="1"/>
  <c r="I88" i="1073" s="1"/>
  <c r="I19" i="1097" s="1"/>
  <c r="J27" i="101"/>
  <c r="J31" i="101" s="1"/>
  <c r="K28" i="101"/>
  <c r="K49" i="101"/>
  <c r="K53" i="101" s="1"/>
  <c r="K365" i="101"/>
  <c r="L361" i="101" s="1"/>
  <c r="L499" i="101"/>
  <c r="L468" i="101" s="1"/>
  <c r="L473" i="101" s="1"/>
  <c r="AB252" i="101"/>
  <c r="AC250" i="101" s="1"/>
  <c r="K417" i="101"/>
  <c r="L413" i="101" s="1"/>
  <c r="K261" i="101"/>
  <c r="L257" i="101" s="1"/>
  <c r="L187" i="101"/>
  <c r="L156" i="101" s="1"/>
  <c r="L161" i="101" s="1"/>
  <c r="K521" i="101"/>
  <c r="L517" i="101" s="1"/>
  <c r="M272" i="101"/>
  <c r="M271" i="101"/>
  <c r="M273" i="101"/>
  <c r="M274" i="101"/>
  <c r="M275" i="101"/>
  <c r="M276" i="101"/>
  <c r="M277" i="101"/>
  <c r="M278" i="101"/>
  <c r="M279" i="101"/>
  <c r="M280" i="101"/>
  <c r="M281" i="101"/>
  <c r="M282" i="101"/>
  <c r="M283" i="101"/>
  <c r="M284" i="101"/>
  <c r="M285" i="101"/>
  <c r="M286" i="101"/>
  <c r="M287" i="101"/>
  <c r="M288" i="101"/>
  <c r="M289" i="101"/>
  <c r="M290" i="101"/>
  <c r="L291" i="101"/>
  <c r="L260" i="101" s="1"/>
  <c r="L265" i="101" s="1"/>
  <c r="K157" i="101"/>
  <c r="L153" i="101" s="1"/>
  <c r="L135" i="101"/>
  <c r="L104" i="101" s="1"/>
  <c r="L109" i="101" s="1"/>
  <c r="AD94" i="101"/>
  <c r="AC97" i="101"/>
  <c r="AD92" i="101" s="1"/>
  <c r="AD95" i="101" s="1"/>
  <c r="K469" i="101"/>
  <c r="L465" i="101" s="1"/>
  <c r="K209" i="101"/>
  <c r="L205" i="101" s="1"/>
  <c r="L239" i="101"/>
  <c r="L208" i="101" s="1"/>
  <c r="L213" i="101" s="1"/>
  <c r="K105" i="101"/>
  <c r="L101" i="101" s="1"/>
  <c r="L395" i="101"/>
  <c r="L364" i="101" s="1"/>
  <c r="L369" i="101" s="1"/>
  <c r="AA44" i="101"/>
  <c r="AA45" i="101" s="1"/>
  <c r="AB40" i="101" s="1"/>
  <c r="AB43" i="101" s="1"/>
  <c r="L447" i="101"/>
  <c r="L416" i="101" s="1"/>
  <c r="AB146" i="101"/>
  <c r="AA149" i="101"/>
  <c r="AB144" i="101" s="1"/>
  <c r="AB147" i="101" s="1"/>
  <c r="L343" i="101"/>
  <c r="L312" i="101" s="1"/>
  <c r="L317" i="101" s="1"/>
  <c r="AB200" i="101"/>
  <c r="L551" i="101"/>
  <c r="L520" i="101" s="1"/>
  <c r="L525" i="101" s="1"/>
  <c r="K313" i="101"/>
  <c r="L309" i="101" s="1"/>
  <c r="L83" i="101"/>
  <c r="L52" i="101" s="1"/>
  <c r="L57" i="101" s="1"/>
  <c r="N4" i="101"/>
  <c r="P5" i="1077"/>
  <c r="S5" i="1076" s="1"/>
  <c r="H21" i="1073" l="1"/>
  <c r="H32" i="1073" s="1"/>
  <c r="H45" i="1073" s="1"/>
  <c r="H61" i="1073" s="1"/>
  <c r="H88" i="1073" s="1"/>
  <c r="H19" i="1097" s="1"/>
  <c r="H73" i="1073"/>
  <c r="H100" i="1073" s="1"/>
  <c r="H31" i="1097" s="1"/>
  <c r="I72" i="1073"/>
  <c r="I99" i="1073" s="1"/>
  <c r="I30" i="1097" s="1"/>
  <c r="I18" i="1097"/>
  <c r="H18" i="1097"/>
  <c r="I17" i="1097"/>
  <c r="K16" i="1097"/>
  <c r="J30" i="1073"/>
  <c r="J43" i="1073" s="1"/>
  <c r="J59" i="1073" s="1"/>
  <c r="J86" i="1073" s="1"/>
  <c r="K71" i="1073"/>
  <c r="K98" i="1073" s="1"/>
  <c r="K29" i="1097" s="1"/>
  <c r="L17" i="1073"/>
  <c r="L29" i="1073" s="1"/>
  <c r="L42" i="1073" s="1"/>
  <c r="L58" i="1073" s="1"/>
  <c r="L85" i="1073" s="1"/>
  <c r="K18" i="1073"/>
  <c r="K19" i="1073" s="1"/>
  <c r="K31" i="1073" s="1"/>
  <c r="K44" i="1073" s="1"/>
  <c r="N76" i="101"/>
  <c r="N80" i="101"/>
  <c r="N531" i="101"/>
  <c r="N63" i="101"/>
  <c r="N72" i="101"/>
  <c r="N532" i="101"/>
  <c r="N75" i="101"/>
  <c r="N79" i="101"/>
  <c r="N533" i="101"/>
  <c r="N540" i="101"/>
  <c r="N542" i="101"/>
  <c r="N544" i="101"/>
  <c r="N546" i="101"/>
  <c r="N548" i="101"/>
  <c r="N550" i="101"/>
  <c r="N74" i="101"/>
  <c r="N78" i="101"/>
  <c r="N82" i="101"/>
  <c r="N479" i="101"/>
  <c r="N73" i="101"/>
  <c r="N77" i="101"/>
  <c r="N81" i="101"/>
  <c r="N543" i="101"/>
  <c r="N547" i="101"/>
  <c r="N480" i="101"/>
  <c r="N534" i="101"/>
  <c r="N481" i="101"/>
  <c r="N488" i="101"/>
  <c r="N496" i="101"/>
  <c r="N428" i="101"/>
  <c r="N482" i="101"/>
  <c r="N491" i="101"/>
  <c r="N541" i="101"/>
  <c r="N497" i="101"/>
  <c r="N436" i="101"/>
  <c r="N444" i="101"/>
  <c r="N489" i="101"/>
  <c r="N430" i="101"/>
  <c r="N439" i="101"/>
  <c r="N493" i="101"/>
  <c r="N442" i="101"/>
  <c r="N437" i="101"/>
  <c r="N445" i="101"/>
  <c r="N492" i="101"/>
  <c r="N494" i="101"/>
  <c r="N427" i="101"/>
  <c r="N443" i="101"/>
  <c r="N545" i="101"/>
  <c r="N490" i="101"/>
  <c r="N429" i="101"/>
  <c r="N438" i="101"/>
  <c r="N441" i="101"/>
  <c r="N495" i="101"/>
  <c r="N440" i="101"/>
  <c r="N377" i="101"/>
  <c r="N384" i="101"/>
  <c r="N386" i="101"/>
  <c r="N388" i="101"/>
  <c r="N390" i="101"/>
  <c r="N392" i="101"/>
  <c r="N394" i="101"/>
  <c r="N378" i="101"/>
  <c r="N549" i="101"/>
  <c r="N446" i="101"/>
  <c r="N375" i="101"/>
  <c r="N385" i="101"/>
  <c r="N336" i="101"/>
  <c r="N342" i="101"/>
  <c r="N219" i="101"/>
  <c r="N234" i="101"/>
  <c r="N235" i="101"/>
  <c r="N498" i="101"/>
  <c r="N387" i="101"/>
  <c r="N335" i="101"/>
  <c r="N233" i="101"/>
  <c r="N236" i="101"/>
  <c r="N389" i="101"/>
  <c r="N334" i="101"/>
  <c r="N230" i="101"/>
  <c r="N391" i="101"/>
  <c r="N333" i="101"/>
  <c r="N232" i="101"/>
  <c r="N237" i="101"/>
  <c r="N339" i="101"/>
  <c r="N340" i="101"/>
  <c r="N228" i="101"/>
  <c r="N376" i="101"/>
  <c r="N323" i="101"/>
  <c r="N338" i="101"/>
  <c r="N341" i="101"/>
  <c r="N231" i="101"/>
  <c r="N238" i="101"/>
  <c r="N177" i="101"/>
  <c r="N178" i="101"/>
  <c r="N186" i="101"/>
  <c r="N176" i="101"/>
  <c r="N179" i="101"/>
  <c r="N133" i="101"/>
  <c r="N134" i="101"/>
  <c r="N180" i="101"/>
  <c r="N115" i="101"/>
  <c r="N132" i="101"/>
  <c r="N229" i="101"/>
  <c r="N167" i="101"/>
  <c r="N181" i="101"/>
  <c r="N332" i="101"/>
  <c r="N182" i="101"/>
  <c r="N131" i="101"/>
  <c r="N337" i="101"/>
  <c r="N183" i="101"/>
  <c r="N125" i="101"/>
  <c r="N126" i="101"/>
  <c r="N185" i="101"/>
  <c r="N130" i="101"/>
  <c r="N128" i="101"/>
  <c r="N184" i="101"/>
  <c r="N124" i="101"/>
  <c r="N393" i="101"/>
  <c r="N127" i="101"/>
  <c r="N129" i="101"/>
  <c r="N539" i="101"/>
  <c r="N331" i="101"/>
  <c r="N538" i="101"/>
  <c r="N484" i="101"/>
  <c r="N122" i="101"/>
  <c r="N169" i="101"/>
  <c r="N537" i="101"/>
  <c r="N536" i="101"/>
  <c r="N486" i="101"/>
  <c r="N380" i="101"/>
  <c r="N326" i="101"/>
  <c r="N65" i="101"/>
  <c r="N69" i="101"/>
  <c r="N483" i="101"/>
  <c r="N328" i="101"/>
  <c r="N324" i="101"/>
  <c r="N227" i="101"/>
  <c r="N223" i="101"/>
  <c r="N435" i="101"/>
  <c r="N381" i="101"/>
  <c r="N382" i="101"/>
  <c r="N222" i="101"/>
  <c r="N71" i="101"/>
  <c r="N67" i="101"/>
  <c r="N68" i="101"/>
  <c r="N487" i="101"/>
  <c r="N434" i="101"/>
  <c r="N329" i="101"/>
  <c r="N226" i="101"/>
  <c r="N383" i="101"/>
  <c r="N485" i="101"/>
  <c r="N433" i="101"/>
  <c r="N327" i="101"/>
  <c r="N220" i="101"/>
  <c r="N330" i="101"/>
  <c r="N66" i="101"/>
  <c r="N119" i="101"/>
  <c r="N70" i="101"/>
  <c r="N171" i="101"/>
  <c r="N121" i="101"/>
  <c r="N432" i="101"/>
  <c r="N175" i="101"/>
  <c r="N118" i="101"/>
  <c r="N64" i="101"/>
  <c r="N172" i="101"/>
  <c r="N170" i="101"/>
  <c r="N116" i="101"/>
  <c r="N379" i="101"/>
  <c r="N225" i="101"/>
  <c r="N168" i="101"/>
  <c r="N173" i="101"/>
  <c r="N123" i="101"/>
  <c r="N224" i="101"/>
  <c r="N117" i="101"/>
  <c r="N535" i="101"/>
  <c r="N325" i="101"/>
  <c r="N174" i="101"/>
  <c r="N120" i="101"/>
  <c r="N221" i="101"/>
  <c r="N431" i="101"/>
  <c r="L472" i="101"/>
  <c r="L420" i="101"/>
  <c r="L368" i="101"/>
  <c r="L316" i="101"/>
  <c r="L264" i="101"/>
  <c r="L212" i="101"/>
  <c r="L160" i="101"/>
  <c r="L108" i="101"/>
  <c r="L56" i="101"/>
  <c r="L524" i="101"/>
  <c r="L157" i="101"/>
  <c r="M153" i="101" s="1"/>
  <c r="I90" i="1073"/>
  <c r="J60" i="1073"/>
  <c r="J87" i="1073" s="1"/>
  <c r="J73" i="1073"/>
  <c r="J100" i="1073" s="1"/>
  <c r="J31" i="1097" s="1"/>
  <c r="I34" i="1073"/>
  <c r="J21" i="1073"/>
  <c r="J32" i="1073" s="1"/>
  <c r="J45" i="1073" s="1"/>
  <c r="J61" i="1073" s="1"/>
  <c r="J88" i="1073" s="1"/>
  <c r="J19" i="1097" s="1"/>
  <c r="AB253" i="101"/>
  <c r="AC248" i="101" s="1"/>
  <c r="AC251" i="101" s="1"/>
  <c r="AC252" i="101" s="1"/>
  <c r="K27" i="101"/>
  <c r="K31" i="101" s="1"/>
  <c r="L469" i="101"/>
  <c r="M465" i="101" s="1"/>
  <c r="L49" i="101"/>
  <c r="L53" i="101" s="1"/>
  <c r="M343" i="101"/>
  <c r="M312" i="101" s="1"/>
  <c r="M317" i="101" s="1"/>
  <c r="L209" i="101"/>
  <c r="M205" i="101" s="1"/>
  <c r="L105" i="101"/>
  <c r="M101" i="101" s="1"/>
  <c r="AB42" i="101"/>
  <c r="AB44" i="101" s="1"/>
  <c r="M447" i="101"/>
  <c r="M416" i="101" s="1"/>
  <c r="M421" i="101" s="1"/>
  <c r="M187" i="101"/>
  <c r="M156" i="101" s="1"/>
  <c r="M161" i="101" s="1"/>
  <c r="AD96" i="101"/>
  <c r="AD97" i="101" s="1"/>
  <c r="M135" i="101"/>
  <c r="M104" i="101" s="1"/>
  <c r="M109" i="101" s="1"/>
  <c r="M291" i="101"/>
  <c r="M260" i="101" s="1"/>
  <c r="M265" i="101" s="1"/>
  <c r="N272" i="101"/>
  <c r="N271" i="101"/>
  <c r="N273" i="101"/>
  <c r="N274" i="101"/>
  <c r="N275" i="101"/>
  <c r="N276" i="101"/>
  <c r="N277" i="101"/>
  <c r="N278" i="101"/>
  <c r="N279" i="101"/>
  <c r="N280" i="101"/>
  <c r="N281" i="101"/>
  <c r="N282" i="101"/>
  <c r="N283" i="101"/>
  <c r="N284" i="101"/>
  <c r="N285" i="101"/>
  <c r="N286" i="101"/>
  <c r="N287" i="101"/>
  <c r="N288" i="101"/>
  <c r="N289" i="101"/>
  <c r="N290" i="101"/>
  <c r="AB148" i="101"/>
  <c r="L261" i="101"/>
  <c r="M257" i="101" s="1"/>
  <c r="M239" i="101"/>
  <c r="M208" i="101" s="1"/>
  <c r="M213" i="101" s="1"/>
  <c r="M395" i="101"/>
  <c r="M364" i="101" s="1"/>
  <c r="M369" i="101" s="1"/>
  <c r="L521" i="101"/>
  <c r="M517" i="101" s="1"/>
  <c r="M551" i="101"/>
  <c r="M520" i="101" s="1"/>
  <c r="M525" i="101" s="1"/>
  <c r="AC198" i="101"/>
  <c r="AB201" i="101"/>
  <c r="AC196" i="101" s="1"/>
  <c r="AC199" i="101" s="1"/>
  <c r="L421" i="101"/>
  <c r="L28" i="101" s="1"/>
  <c r="L417" i="101"/>
  <c r="M413" i="101" s="1"/>
  <c r="M499" i="101"/>
  <c r="M468" i="101" s="1"/>
  <c r="M473" i="101" s="1"/>
  <c r="L365" i="101"/>
  <c r="M361" i="101" s="1"/>
  <c r="L313" i="101"/>
  <c r="M309" i="101" s="1"/>
  <c r="M83" i="101"/>
  <c r="M52" i="101" s="1"/>
  <c r="M57" i="101" s="1"/>
  <c r="O4" i="101"/>
  <c r="Q5" i="1077"/>
  <c r="T5" i="1076" s="1"/>
  <c r="H34" i="1073" l="1"/>
  <c r="H35" i="1073" s="1"/>
  <c r="H76" i="1073"/>
  <c r="I76" i="1073"/>
  <c r="J72" i="1073"/>
  <c r="J99" i="1073" s="1"/>
  <c r="J30" i="1097" s="1"/>
  <c r="J18" i="1097"/>
  <c r="L16" i="1097"/>
  <c r="J17" i="1097"/>
  <c r="K30" i="1073"/>
  <c r="K43" i="1073" s="1"/>
  <c r="K72" i="1073" s="1"/>
  <c r="K99" i="1073" s="1"/>
  <c r="K30" i="1097" s="1"/>
  <c r="L71" i="1073"/>
  <c r="L98" i="1073" s="1"/>
  <c r="L29" i="1097" s="1"/>
  <c r="L18" i="1073"/>
  <c r="L19" i="1073" s="1"/>
  <c r="L31" i="1073" s="1"/>
  <c r="L44" i="1073" s="1"/>
  <c r="M17" i="1073"/>
  <c r="M29" i="1073" s="1"/>
  <c r="M42" i="1073" s="1"/>
  <c r="M58" i="1073" s="1"/>
  <c r="M85" i="1073" s="1"/>
  <c r="I103" i="1073"/>
  <c r="I109" i="1073" s="1"/>
  <c r="I108" i="1073"/>
  <c r="O76" i="101"/>
  <c r="O80" i="101"/>
  <c r="O531" i="101"/>
  <c r="O63" i="101"/>
  <c r="O532" i="101"/>
  <c r="O75" i="101"/>
  <c r="O79" i="101"/>
  <c r="O533" i="101"/>
  <c r="O534" i="101"/>
  <c r="O535" i="101"/>
  <c r="O73" i="101"/>
  <c r="O77" i="101"/>
  <c r="O81" i="101"/>
  <c r="O541" i="101"/>
  <c r="O479" i="101"/>
  <c r="O82" i="101"/>
  <c r="O543" i="101"/>
  <c r="O547" i="101"/>
  <c r="O480" i="101"/>
  <c r="O493" i="101"/>
  <c r="O542" i="101"/>
  <c r="O546" i="101"/>
  <c r="O550" i="101"/>
  <c r="O481" i="101"/>
  <c r="O496" i="101"/>
  <c r="O74" i="101"/>
  <c r="O482" i="101"/>
  <c r="O491" i="101"/>
  <c r="O545" i="101"/>
  <c r="O549" i="101"/>
  <c r="O78" i="101"/>
  <c r="O544" i="101"/>
  <c r="O548" i="101"/>
  <c r="O483" i="101"/>
  <c r="O498" i="101"/>
  <c r="O441" i="101"/>
  <c r="O497" i="101"/>
  <c r="O444" i="101"/>
  <c r="O489" i="101"/>
  <c r="O430" i="101"/>
  <c r="O439" i="101"/>
  <c r="O442" i="101"/>
  <c r="O495" i="101"/>
  <c r="O431" i="101"/>
  <c r="O440" i="101"/>
  <c r="O492" i="101"/>
  <c r="O494" i="101"/>
  <c r="O427" i="101"/>
  <c r="O428" i="101"/>
  <c r="O443" i="101"/>
  <c r="O385" i="101"/>
  <c r="O387" i="101"/>
  <c r="O389" i="101"/>
  <c r="O391" i="101"/>
  <c r="O393" i="101"/>
  <c r="O375" i="101"/>
  <c r="O376" i="101"/>
  <c r="O490" i="101"/>
  <c r="O445" i="101"/>
  <c r="O377" i="101"/>
  <c r="O386" i="101"/>
  <c r="O388" i="101"/>
  <c r="O390" i="101"/>
  <c r="O392" i="101"/>
  <c r="O394" i="101"/>
  <c r="O437" i="101"/>
  <c r="O378" i="101"/>
  <c r="O379" i="101"/>
  <c r="O438" i="101"/>
  <c r="O446" i="101"/>
  <c r="O337" i="101"/>
  <c r="O229" i="101"/>
  <c r="O336" i="101"/>
  <c r="O342" i="101"/>
  <c r="O219" i="101"/>
  <c r="O234" i="101"/>
  <c r="O235" i="101"/>
  <c r="O335" i="101"/>
  <c r="O233" i="101"/>
  <c r="O236" i="101"/>
  <c r="O334" i="101"/>
  <c r="O230" i="101"/>
  <c r="O339" i="101"/>
  <c r="O340" i="101"/>
  <c r="O237" i="101"/>
  <c r="O185" i="101"/>
  <c r="O323" i="101"/>
  <c r="O177" i="101"/>
  <c r="O178" i="101"/>
  <c r="O186" i="101"/>
  <c r="O128" i="101"/>
  <c r="O179" i="101"/>
  <c r="O133" i="101"/>
  <c r="O134" i="101"/>
  <c r="O238" i="101"/>
  <c r="O180" i="101"/>
  <c r="O167" i="101"/>
  <c r="O181" i="101"/>
  <c r="O129" i="101"/>
  <c r="O429" i="101"/>
  <c r="O341" i="101"/>
  <c r="O231" i="101"/>
  <c r="O182" i="101"/>
  <c r="O131" i="101"/>
  <c r="O338" i="101"/>
  <c r="O184" i="101"/>
  <c r="O127" i="101"/>
  <c r="O333" i="101"/>
  <c r="O232" i="101"/>
  <c r="O183" i="101"/>
  <c r="O126" i="101"/>
  <c r="O130" i="101"/>
  <c r="O125" i="101"/>
  <c r="O115" i="101"/>
  <c r="O132" i="101"/>
  <c r="O486" i="101"/>
  <c r="O384" i="101"/>
  <c r="O487" i="101"/>
  <c r="O72" i="101"/>
  <c r="O71" i="101"/>
  <c r="O68" i="101"/>
  <c r="O65" i="101"/>
  <c r="O324" i="101"/>
  <c r="O227" i="101"/>
  <c r="O488" i="101"/>
  <c r="O540" i="101"/>
  <c r="O67" i="101"/>
  <c r="O539" i="101"/>
  <c r="O223" i="101"/>
  <c r="O174" i="101"/>
  <c r="O123" i="101"/>
  <c r="O70" i="101"/>
  <c r="O325" i="101"/>
  <c r="O332" i="101"/>
  <c r="O225" i="101"/>
  <c r="O228" i="101"/>
  <c r="O538" i="101"/>
  <c r="O176" i="101"/>
  <c r="O432" i="101"/>
  <c r="O64" i="101"/>
  <c r="O327" i="101"/>
  <c r="O224" i="101"/>
  <c r="O220" i="101"/>
  <c r="O435" i="101"/>
  <c r="O485" i="101"/>
  <c r="O69" i="101"/>
  <c r="O433" i="101"/>
  <c r="O380" i="101"/>
  <c r="O221" i="101"/>
  <c r="O66" i="101"/>
  <c r="O536" i="101"/>
  <c r="O383" i="101"/>
  <c r="O331" i="101"/>
  <c r="O119" i="101"/>
  <c r="O328" i="101"/>
  <c r="O484" i="101"/>
  <c r="O329" i="101"/>
  <c r="O326" i="101"/>
  <c r="O121" i="101"/>
  <c r="O117" i="101"/>
  <c r="O434" i="101"/>
  <c r="O330" i="101"/>
  <c r="O175" i="101"/>
  <c r="O170" i="101"/>
  <c r="O116" i="101"/>
  <c r="O118" i="101"/>
  <c r="O168" i="101"/>
  <c r="O436" i="101"/>
  <c r="O171" i="101"/>
  <c r="O169" i="101"/>
  <c r="O381" i="101"/>
  <c r="O226" i="101"/>
  <c r="O222" i="101"/>
  <c r="O122" i="101"/>
  <c r="O537" i="101"/>
  <c r="O382" i="101"/>
  <c r="O172" i="101"/>
  <c r="O124" i="101"/>
  <c r="O173" i="101"/>
  <c r="O120" i="101"/>
  <c r="M420" i="101"/>
  <c r="M472" i="101"/>
  <c r="M368" i="101"/>
  <c r="M316" i="101"/>
  <c r="M264" i="101"/>
  <c r="M212" i="101"/>
  <c r="M160" i="101"/>
  <c r="M108" i="101"/>
  <c r="M56" i="101"/>
  <c r="M524" i="101"/>
  <c r="H90" i="1073"/>
  <c r="H108" i="1073" s="1"/>
  <c r="H103" i="1073"/>
  <c r="H109" i="1073" s="1"/>
  <c r="J90" i="1073"/>
  <c r="K60" i="1073"/>
  <c r="K87" i="1073" s="1"/>
  <c r="K73" i="1073"/>
  <c r="K100" i="1073" s="1"/>
  <c r="K31" i="1097" s="1"/>
  <c r="J34" i="1073"/>
  <c r="I35" i="1073"/>
  <c r="I47" i="1073"/>
  <c r="I63" i="1073" s="1"/>
  <c r="H47" i="1073"/>
  <c r="H63" i="1073" s="1"/>
  <c r="K21" i="1073"/>
  <c r="M313" i="101"/>
  <c r="N309" i="101" s="1"/>
  <c r="AD250" i="101"/>
  <c r="AC253" i="101"/>
  <c r="AD248" i="101" s="1"/>
  <c r="AD251" i="101" s="1"/>
  <c r="L27" i="101"/>
  <c r="L31" i="101" s="1"/>
  <c r="M417" i="101"/>
  <c r="N413" i="101" s="1"/>
  <c r="M157" i="101"/>
  <c r="N153" i="101" s="1"/>
  <c r="M28" i="101"/>
  <c r="M49" i="101"/>
  <c r="M53" i="101" s="1"/>
  <c r="M261" i="101"/>
  <c r="N257" i="101" s="1"/>
  <c r="M365" i="101"/>
  <c r="N361" i="101" s="1"/>
  <c r="N343" i="101"/>
  <c r="N312" i="101" s="1"/>
  <c r="N317" i="101" s="1"/>
  <c r="M469" i="101"/>
  <c r="N465" i="101" s="1"/>
  <c r="M521" i="101"/>
  <c r="N517" i="101" s="1"/>
  <c r="N187" i="101"/>
  <c r="N156" i="101" s="1"/>
  <c r="N161" i="101" s="1"/>
  <c r="N551" i="101"/>
  <c r="N520" i="101" s="1"/>
  <c r="N525" i="101" s="1"/>
  <c r="N447" i="101"/>
  <c r="N416" i="101" s="1"/>
  <c r="N421" i="101" s="1"/>
  <c r="N291" i="101"/>
  <c r="N260" i="101" s="1"/>
  <c r="N265" i="101" s="1"/>
  <c r="N135" i="101"/>
  <c r="N104" i="101" s="1"/>
  <c r="N109" i="101" s="1"/>
  <c r="AC146" i="101"/>
  <c r="AB149" i="101"/>
  <c r="AC144" i="101" s="1"/>
  <c r="AC147" i="101" s="1"/>
  <c r="N395" i="101"/>
  <c r="N364" i="101" s="1"/>
  <c r="N369" i="101" s="1"/>
  <c r="M105" i="101"/>
  <c r="N101" i="101" s="1"/>
  <c r="AC200" i="101"/>
  <c r="O271" i="101"/>
  <c r="O272" i="101"/>
  <c r="O273" i="101"/>
  <c r="O274" i="101"/>
  <c r="O275" i="101"/>
  <c r="O276" i="101"/>
  <c r="O277" i="101"/>
  <c r="O278" i="101"/>
  <c r="O279" i="101"/>
  <c r="O280" i="101"/>
  <c r="O281" i="101"/>
  <c r="O282" i="101"/>
  <c r="O283" i="101"/>
  <c r="O284" i="101"/>
  <c r="O285" i="101"/>
  <c r="O286" i="101"/>
  <c r="O287" i="101"/>
  <c r="O288" i="101"/>
  <c r="O289" i="101"/>
  <c r="O290" i="101"/>
  <c r="M209" i="101"/>
  <c r="N205" i="101" s="1"/>
  <c r="N239" i="101"/>
  <c r="N208" i="101" s="1"/>
  <c r="N213" i="101" s="1"/>
  <c r="N499" i="101"/>
  <c r="N468" i="101" s="1"/>
  <c r="N473" i="101" s="1"/>
  <c r="AC42" i="101"/>
  <c r="AB45" i="101"/>
  <c r="AC40" i="101" s="1"/>
  <c r="AC43" i="101" s="1"/>
  <c r="N83" i="101"/>
  <c r="N52" i="101" s="1"/>
  <c r="N57" i="101" s="1"/>
  <c r="P4" i="101"/>
  <c r="R5" i="1077"/>
  <c r="U5" i="1076" s="1"/>
  <c r="J76" i="1073" l="1"/>
  <c r="K59" i="1073"/>
  <c r="K86" i="1073" s="1"/>
  <c r="K17" i="1097" s="1"/>
  <c r="M71" i="1073"/>
  <c r="M98" i="1073" s="1"/>
  <c r="M29" i="1097" s="1"/>
  <c r="M16" i="1097"/>
  <c r="K18" i="1097"/>
  <c r="H21" i="1097"/>
  <c r="H34" i="1097"/>
  <c r="L30" i="1073"/>
  <c r="L43" i="1073" s="1"/>
  <c r="L59" i="1073" s="1"/>
  <c r="L86" i="1073" s="1"/>
  <c r="J34" i="1097"/>
  <c r="N17" i="1073"/>
  <c r="N29" i="1073" s="1"/>
  <c r="N42" i="1073" s="1"/>
  <c r="N58" i="1073" s="1"/>
  <c r="N85" i="1073" s="1"/>
  <c r="M18" i="1073"/>
  <c r="M30" i="1073" s="1"/>
  <c r="M43" i="1073" s="1"/>
  <c r="I111" i="1073"/>
  <c r="I113" i="1073" s="1"/>
  <c r="H111" i="1073"/>
  <c r="H113" i="1073" s="1"/>
  <c r="J103" i="1073"/>
  <c r="J109" i="1073" s="1"/>
  <c r="J108" i="1073"/>
  <c r="P74" i="101"/>
  <c r="P543" i="101"/>
  <c r="P545" i="101"/>
  <c r="P547" i="101"/>
  <c r="P549" i="101"/>
  <c r="P75" i="101"/>
  <c r="P78" i="101"/>
  <c r="P531" i="101"/>
  <c r="P76" i="101"/>
  <c r="P532" i="101"/>
  <c r="P81" i="101"/>
  <c r="P82" i="101"/>
  <c r="P533" i="101"/>
  <c r="P536" i="101"/>
  <c r="P542" i="101"/>
  <c r="P544" i="101"/>
  <c r="P546" i="101"/>
  <c r="P548" i="101"/>
  <c r="P550" i="101"/>
  <c r="P481" i="101"/>
  <c r="P77" i="101"/>
  <c r="P63" i="101"/>
  <c r="P79" i="101"/>
  <c r="P479" i="101"/>
  <c r="P490" i="101"/>
  <c r="P498" i="101"/>
  <c r="P534" i="101"/>
  <c r="P480" i="101"/>
  <c r="P484" i="101"/>
  <c r="P493" i="101"/>
  <c r="P80" i="101"/>
  <c r="P482" i="101"/>
  <c r="P429" i="101"/>
  <c r="P438" i="101"/>
  <c r="P446" i="101"/>
  <c r="P535" i="101"/>
  <c r="P432" i="101"/>
  <c r="P441" i="101"/>
  <c r="P491" i="101"/>
  <c r="P497" i="101"/>
  <c r="P444" i="101"/>
  <c r="P496" i="101"/>
  <c r="P430" i="101"/>
  <c r="P439" i="101"/>
  <c r="P483" i="101"/>
  <c r="P445" i="101"/>
  <c r="P495" i="101"/>
  <c r="P431" i="101"/>
  <c r="P440" i="101"/>
  <c r="P494" i="101"/>
  <c r="P387" i="101"/>
  <c r="P389" i="101"/>
  <c r="P391" i="101"/>
  <c r="P393" i="101"/>
  <c r="P375" i="101"/>
  <c r="P376" i="101"/>
  <c r="P442" i="101"/>
  <c r="P377" i="101"/>
  <c r="P380" i="101"/>
  <c r="P386" i="101"/>
  <c r="P388" i="101"/>
  <c r="P390" i="101"/>
  <c r="P392" i="101"/>
  <c r="P394" i="101"/>
  <c r="P323" i="101"/>
  <c r="P338" i="101"/>
  <c r="P341" i="101"/>
  <c r="P231" i="101"/>
  <c r="P238" i="101"/>
  <c r="P443" i="101"/>
  <c r="P379" i="101"/>
  <c r="P337" i="101"/>
  <c r="P492" i="101"/>
  <c r="P336" i="101"/>
  <c r="P342" i="101"/>
  <c r="P219" i="101"/>
  <c r="P234" i="101"/>
  <c r="P235" i="101"/>
  <c r="P378" i="101"/>
  <c r="P335" i="101"/>
  <c r="P233" i="101"/>
  <c r="P236" i="101"/>
  <c r="P232" i="101"/>
  <c r="P237" i="101"/>
  <c r="P428" i="101"/>
  <c r="P334" i="101"/>
  <c r="P184" i="101"/>
  <c r="P339" i="101"/>
  <c r="P185" i="101"/>
  <c r="P130" i="101"/>
  <c r="P178" i="101"/>
  <c r="P186" i="101"/>
  <c r="P128" i="101"/>
  <c r="P340" i="101"/>
  <c r="P179" i="101"/>
  <c r="P427" i="101"/>
  <c r="P230" i="101"/>
  <c r="P180" i="101"/>
  <c r="P115" i="101"/>
  <c r="P132" i="101"/>
  <c r="P167" i="101"/>
  <c r="P181" i="101"/>
  <c r="P129" i="101"/>
  <c r="P183" i="101"/>
  <c r="P126" i="101"/>
  <c r="P182" i="101"/>
  <c r="P133" i="101"/>
  <c r="P127" i="101"/>
  <c r="P131" i="101"/>
  <c r="P134" i="101"/>
  <c r="P539" i="101"/>
  <c r="P488" i="101"/>
  <c r="P381" i="101"/>
  <c r="P333" i="101"/>
  <c r="P329" i="101"/>
  <c r="P229" i="101"/>
  <c r="P224" i="101"/>
  <c r="P220" i="101"/>
  <c r="P223" i="101"/>
  <c r="P70" i="101"/>
  <c r="P66" i="101"/>
  <c r="P73" i="101"/>
  <c r="P487" i="101"/>
  <c r="P225" i="101"/>
  <c r="P177" i="101"/>
  <c r="P65" i="101"/>
  <c r="P71" i="101"/>
  <c r="P538" i="101"/>
  <c r="P486" i="101"/>
  <c r="P327" i="101"/>
  <c r="P328" i="101"/>
  <c r="P124" i="101"/>
  <c r="P72" i="101"/>
  <c r="P485" i="101"/>
  <c r="P436" i="101"/>
  <c r="P385" i="101"/>
  <c r="P324" i="101"/>
  <c r="P331" i="101"/>
  <c r="P221" i="101"/>
  <c r="P69" i="101"/>
  <c r="P64" i="101"/>
  <c r="P541" i="101"/>
  <c r="P537" i="101"/>
  <c r="P435" i="101"/>
  <c r="P326" i="101"/>
  <c r="P332" i="101"/>
  <c r="P175" i="101"/>
  <c r="P68" i="101"/>
  <c r="P434" i="101"/>
  <c r="P384" i="101"/>
  <c r="P383" i="101"/>
  <c r="P437" i="101"/>
  <c r="P489" i="101"/>
  <c r="P330" i="101"/>
  <c r="P176" i="101"/>
  <c r="P122" i="101"/>
  <c r="P116" i="101"/>
  <c r="P173" i="101"/>
  <c r="P118" i="101"/>
  <c r="P119" i="101"/>
  <c r="P117" i="101"/>
  <c r="P120" i="101"/>
  <c r="P222" i="101"/>
  <c r="P325" i="101"/>
  <c r="P228" i="101"/>
  <c r="P125" i="101"/>
  <c r="P171" i="101"/>
  <c r="P433" i="101"/>
  <c r="P382" i="101"/>
  <c r="P226" i="101"/>
  <c r="P174" i="101"/>
  <c r="P169" i="101"/>
  <c r="P121" i="101"/>
  <c r="P540" i="101"/>
  <c r="P172" i="101"/>
  <c r="P67" i="101"/>
  <c r="P227" i="101"/>
  <c r="P170" i="101"/>
  <c r="P168" i="101"/>
  <c r="P123" i="101"/>
  <c r="N472" i="101"/>
  <c r="N420" i="101"/>
  <c r="N368" i="101"/>
  <c r="N316" i="101"/>
  <c r="N264" i="101"/>
  <c r="N212" i="101"/>
  <c r="N160" i="101"/>
  <c r="N108" i="101"/>
  <c r="N56" i="101"/>
  <c r="N524" i="101"/>
  <c r="L60" i="1073"/>
  <c r="L87" i="1073" s="1"/>
  <c r="L73" i="1073"/>
  <c r="L100" i="1073" s="1"/>
  <c r="L31" i="1097" s="1"/>
  <c r="K76" i="1073"/>
  <c r="J35" i="1073"/>
  <c r="J47" i="1073"/>
  <c r="J63" i="1073" s="1"/>
  <c r="L21" i="1073"/>
  <c r="L32" i="1073" s="1"/>
  <c r="L45" i="1073" s="1"/>
  <c r="L61" i="1073" s="1"/>
  <c r="L88" i="1073" s="1"/>
  <c r="L19" i="1097" s="1"/>
  <c r="K32" i="1073"/>
  <c r="K45" i="1073" s="1"/>
  <c r="K61" i="1073" s="1"/>
  <c r="K88" i="1073" s="1"/>
  <c r="K19" i="1097" s="1"/>
  <c r="AD252" i="101"/>
  <c r="AD253" i="101" s="1"/>
  <c r="N28" i="101"/>
  <c r="M27" i="101"/>
  <c r="M31" i="101" s="1"/>
  <c r="N49" i="101"/>
  <c r="N53" i="101" s="1"/>
  <c r="N313" i="101"/>
  <c r="O309" i="101" s="1"/>
  <c r="N521" i="101"/>
  <c r="O517" i="101" s="1"/>
  <c r="N417" i="101"/>
  <c r="O413" i="101" s="1"/>
  <c r="N209" i="101"/>
  <c r="O205" i="101" s="1"/>
  <c r="N469" i="101"/>
  <c r="O465" i="101" s="1"/>
  <c r="N105" i="101"/>
  <c r="O101" i="101" s="1"/>
  <c r="O395" i="101"/>
  <c r="O364" i="101" s="1"/>
  <c r="O369" i="101" s="1"/>
  <c r="O187" i="101"/>
  <c r="O156" i="101" s="1"/>
  <c r="O161" i="101" s="1"/>
  <c r="O447" i="101"/>
  <c r="O416" i="101" s="1"/>
  <c r="O421" i="101" s="1"/>
  <c r="O291" i="101"/>
  <c r="O260" i="101" s="1"/>
  <c r="O265" i="101" s="1"/>
  <c r="AD198" i="101"/>
  <c r="AC201" i="101"/>
  <c r="AD196" i="101" s="1"/>
  <c r="AD199" i="101" s="1"/>
  <c r="O499" i="101"/>
  <c r="O468" i="101" s="1"/>
  <c r="O473" i="101" s="1"/>
  <c r="O135" i="101"/>
  <c r="O104" i="101" s="1"/>
  <c r="O109" i="101" s="1"/>
  <c r="O551" i="101"/>
  <c r="O520" i="101" s="1"/>
  <c r="O525" i="101" s="1"/>
  <c r="N365" i="101"/>
  <c r="O361" i="101" s="1"/>
  <c r="O239" i="101"/>
  <c r="O208" i="101" s="1"/>
  <c r="O213" i="101" s="1"/>
  <c r="AC148" i="101"/>
  <c r="N261" i="101"/>
  <c r="O257" i="101" s="1"/>
  <c r="P271" i="101"/>
  <c r="P272" i="101"/>
  <c r="P273" i="101"/>
  <c r="P274" i="101"/>
  <c r="P275" i="101"/>
  <c r="P276" i="101"/>
  <c r="P277" i="101"/>
  <c r="P278" i="101"/>
  <c r="P279" i="101"/>
  <c r="P280" i="101"/>
  <c r="P281" i="101"/>
  <c r="P282" i="101"/>
  <c r="P283" i="101"/>
  <c r="P284" i="101"/>
  <c r="P285" i="101"/>
  <c r="P286" i="101"/>
  <c r="P287" i="101"/>
  <c r="P288" i="101"/>
  <c r="P289" i="101"/>
  <c r="P290" i="101"/>
  <c r="O343" i="101"/>
  <c r="O312" i="101" s="1"/>
  <c r="O317" i="101" s="1"/>
  <c r="N157" i="101"/>
  <c r="O153" i="101" s="1"/>
  <c r="O83" i="101"/>
  <c r="O52" i="101" s="1"/>
  <c r="O57" i="101" s="1"/>
  <c r="AC44" i="101"/>
  <c r="Q4" i="101"/>
  <c r="S5" i="1077"/>
  <c r="V5" i="1076" s="1"/>
  <c r="M19" i="1073" l="1"/>
  <c r="M31" i="1073" s="1"/>
  <c r="M44" i="1073" s="1"/>
  <c r="M60" i="1073" s="1"/>
  <c r="M87" i="1073" s="1"/>
  <c r="N16" i="1097"/>
  <c r="L17" i="1097"/>
  <c r="L18" i="1097"/>
  <c r="N71" i="1073"/>
  <c r="N98" i="1073" s="1"/>
  <c r="N29" i="1097" s="1"/>
  <c r="L72" i="1073"/>
  <c r="L99" i="1073" s="1"/>
  <c r="L30" i="1097" s="1"/>
  <c r="I21" i="1097"/>
  <c r="N18" i="1073"/>
  <c r="N19" i="1073" s="1"/>
  <c r="N31" i="1073" s="1"/>
  <c r="N44" i="1073" s="1"/>
  <c r="I34" i="1097"/>
  <c r="O17" i="1073"/>
  <c r="O29" i="1073" s="1"/>
  <c r="O42" i="1073" s="1"/>
  <c r="O71" i="1073" s="1"/>
  <c r="O98" i="1073" s="1"/>
  <c r="O29" i="1097" s="1"/>
  <c r="K34" i="1097"/>
  <c r="J111" i="1073"/>
  <c r="J113" i="1073" s="1"/>
  <c r="Q63" i="101"/>
  <c r="Q79" i="101"/>
  <c r="Q543" i="101"/>
  <c r="Q545" i="101"/>
  <c r="Q547" i="101"/>
  <c r="Q549" i="101"/>
  <c r="Q75" i="101"/>
  <c r="Q78" i="101"/>
  <c r="Q531" i="101"/>
  <c r="Q76" i="101"/>
  <c r="Q532" i="101"/>
  <c r="Q80" i="101"/>
  <c r="Q534" i="101"/>
  <c r="Q77" i="101"/>
  <c r="Q535" i="101"/>
  <c r="Q483" i="101"/>
  <c r="Q495" i="101"/>
  <c r="Q427" i="101"/>
  <c r="Q537" i="101"/>
  <c r="Q479" i="101"/>
  <c r="Q498" i="101"/>
  <c r="Q546" i="101"/>
  <c r="Q550" i="101"/>
  <c r="Q480" i="101"/>
  <c r="Q481" i="101"/>
  <c r="Q484" i="101"/>
  <c r="Q493" i="101"/>
  <c r="Q81" i="101"/>
  <c r="Q536" i="101"/>
  <c r="Q482" i="101"/>
  <c r="Q82" i="101"/>
  <c r="Q492" i="101"/>
  <c r="Q494" i="101"/>
  <c r="Q428" i="101"/>
  <c r="Q443" i="101"/>
  <c r="Q429" i="101"/>
  <c r="Q446" i="101"/>
  <c r="Q375" i="101"/>
  <c r="Q432" i="101"/>
  <c r="Q441" i="101"/>
  <c r="Q548" i="101"/>
  <c r="Q491" i="101"/>
  <c r="Q497" i="101"/>
  <c r="Q444" i="101"/>
  <c r="Q544" i="101"/>
  <c r="Q485" i="101"/>
  <c r="Q433" i="101"/>
  <c r="Q442" i="101"/>
  <c r="Q533" i="101"/>
  <c r="Q431" i="101"/>
  <c r="Q323" i="101"/>
  <c r="Q430" i="101"/>
  <c r="Q440" i="101"/>
  <c r="Q381" i="101"/>
  <c r="Q445" i="101"/>
  <c r="Q376" i="101"/>
  <c r="Q392" i="101"/>
  <c r="Q339" i="101"/>
  <c r="Q340" i="101"/>
  <c r="Q394" i="101"/>
  <c r="Q338" i="101"/>
  <c r="Q341" i="101"/>
  <c r="Q231" i="101"/>
  <c r="Q238" i="101"/>
  <c r="Q439" i="101"/>
  <c r="Q379" i="101"/>
  <c r="Q387" i="101"/>
  <c r="Q337" i="101"/>
  <c r="Q389" i="101"/>
  <c r="Q324" i="101"/>
  <c r="Q336" i="101"/>
  <c r="Q342" i="101"/>
  <c r="Q219" i="101"/>
  <c r="Q234" i="101"/>
  <c r="Q235" i="101"/>
  <c r="Q377" i="101"/>
  <c r="Q393" i="101"/>
  <c r="Q388" i="101"/>
  <c r="Q232" i="101"/>
  <c r="Q237" i="101"/>
  <c r="Q233" i="101"/>
  <c r="Q184" i="101"/>
  <c r="Q167" i="101"/>
  <c r="Q179" i="101"/>
  <c r="Q127" i="101"/>
  <c r="Q335" i="101"/>
  <c r="Q180" i="101"/>
  <c r="Q130" i="101"/>
  <c r="Q496" i="101"/>
  <c r="Q390" i="101"/>
  <c r="Q183" i="101"/>
  <c r="Q378" i="101"/>
  <c r="Q391" i="101"/>
  <c r="Q181" i="101"/>
  <c r="Q133" i="101"/>
  <c r="Q134" i="101"/>
  <c r="Q186" i="101"/>
  <c r="Q115" i="101"/>
  <c r="Q132" i="101"/>
  <c r="Q380" i="101"/>
  <c r="Q182" i="101"/>
  <c r="Q131" i="101"/>
  <c r="Q128" i="101"/>
  <c r="Q236" i="101"/>
  <c r="Q185" i="101"/>
  <c r="Q129" i="101"/>
  <c r="Q125" i="101"/>
  <c r="Q66" i="101"/>
  <c r="Q539" i="101"/>
  <c r="Q487" i="101"/>
  <c r="Q73" i="101"/>
  <c r="Q538" i="101"/>
  <c r="Q486" i="101"/>
  <c r="Q437" i="101"/>
  <c r="Q332" i="101"/>
  <c r="Q328" i="101"/>
  <c r="Q221" i="101"/>
  <c r="Q65" i="101"/>
  <c r="Q72" i="101"/>
  <c r="Q436" i="101"/>
  <c r="Q224" i="101"/>
  <c r="Q230" i="101"/>
  <c r="Q226" i="101"/>
  <c r="Q225" i="101"/>
  <c r="Q178" i="101"/>
  <c r="Q69" i="101"/>
  <c r="Q64" i="101"/>
  <c r="Q70" i="101"/>
  <c r="Q542" i="101"/>
  <c r="Q435" i="101"/>
  <c r="Q222" i="101"/>
  <c r="Q71" i="101"/>
  <c r="Q434" i="101"/>
  <c r="Q384" i="101"/>
  <c r="Q330" i="101"/>
  <c r="Q227" i="101"/>
  <c r="Q68" i="101"/>
  <c r="Q540" i="101"/>
  <c r="Q334" i="101"/>
  <c r="Q327" i="101"/>
  <c r="Q333" i="101"/>
  <c r="Q325" i="101"/>
  <c r="Q331" i="101"/>
  <c r="Q220" i="101"/>
  <c r="Q223" i="101"/>
  <c r="Q438" i="101"/>
  <c r="Q490" i="101"/>
  <c r="Q67" i="101"/>
  <c r="Q386" i="101"/>
  <c r="Q383" i="101"/>
  <c r="Q172" i="101"/>
  <c r="Q116" i="101"/>
  <c r="Q541" i="101"/>
  <c r="Q329" i="101"/>
  <c r="Q171" i="101"/>
  <c r="Q382" i="101"/>
  <c r="Q170" i="101"/>
  <c r="Q119" i="101"/>
  <c r="Q122" i="101"/>
  <c r="Q174" i="101"/>
  <c r="Q123" i="101"/>
  <c r="Q173" i="101"/>
  <c r="Q74" i="101"/>
  <c r="Q385" i="101"/>
  <c r="Q326" i="101"/>
  <c r="Q177" i="101"/>
  <c r="Q169" i="101"/>
  <c r="Q124" i="101"/>
  <c r="Q488" i="101"/>
  <c r="Q120" i="101"/>
  <c r="Q176" i="101"/>
  <c r="Q168" i="101"/>
  <c r="Q126" i="101"/>
  <c r="Q117" i="101"/>
  <c r="Q228" i="101"/>
  <c r="Q175" i="101"/>
  <c r="Q118" i="101"/>
  <c r="Q121" i="101"/>
  <c r="Q229" i="101"/>
  <c r="Q489" i="101"/>
  <c r="O472" i="101"/>
  <c r="O420" i="101"/>
  <c r="O368" i="101"/>
  <c r="O316" i="101"/>
  <c r="O264" i="101"/>
  <c r="O212" i="101"/>
  <c r="O160" i="101"/>
  <c r="O108" i="101"/>
  <c r="O56" i="101"/>
  <c r="O524" i="101"/>
  <c r="K90" i="1073"/>
  <c r="M59" i="1073"/>
  <c r="M86" i="1073" s="1"/>
  <c r="M72" i="1073"/>
  <c r="M99" i="1073" s="1"/>
  <c r="M30" i="1097" s="1"/>
  <c r="K34" i="1073"/>
  <c r="L34" i="1073"/>
  <c r="N27" i="101"/>
  <c r="N31" i="101" s="1"/>
  <c r="O28" i="101"/>
  <c r="O157" i="101"/>
  <c r="P153" i="101" s="1"/>
  <c r="O49" i="101"/>
  <c r="O53" i="101" s="1"/>
  <c r="P499" i="101"/>
  <c r="P468" i="101" s="1"/>
  <c r="P473" i="101" s="1"/>
  <c r="O209" i="101"/>
  <c r="P205" i="101" s="1"/>
  <c r="O365" i="101"/>
  <c r="P361" i="101" s="1"/>
  <c r="P343" i="101"/>
  <c r="P312" i="101" s="1"/>
  <c r="P317" i="101" s="1"/>
  <c r="P135" i="101"/>
  <c r="P104" i="101" s="1"/>
  <c r="P109" i="101" s="1"/>
  <c r="AD200" i="101"/>
  <c r="AD201" i="101" s="1"/>
  <c r="O521" i="101"/>
  <c r="P517" i="101" s="1"/>
  <c r="P551" i="101"/>
  <c r="P520" i="101" s="1"/>
  <c r="P525" i="101" s="1"/>
  <c r="P239" i="101"/>
  <c r="P208" i="101" s="1"/>
  <c r="P213" i="101" s="1"/>
  <c r="P291" i="101"/>
  <c r="P260" i="101" s="1"/>
  <c r="P265" i="101" s="1"/>
  <c r="O417" i="101"/>
  <c r="P413" i="101" s="1"/>
  <c r="O313" i="101"/>
  <c r="P309" i="101" s="1"/>
  <c r="P447" i="101"/>
  <c r="P416" i="101" s="1"/>
  <c r="P421" i="101" s="1"/>
  <c r="P395" i="101"/>
  <c r="P364" i="101" s="1"/>
  <c r="P369" i="101" s="1"/>
  <c r="O261" i="101"/>
  <c r="P257" i="101" s="1"/>
  <c r="O469" i="101"/>
  <c r="P465" i="101" s="1"/>
  <c r="P187" i="101"/>
  <c r="P156" i="101" s="1"/>
  <c r="P161" i="101" s="1"/>
  <c r="Q271" i="101"/>
  <c r="Q272" i="101"/>
  <c r="Q273" i="101"/>
  <c r="Q274" i="101"/>
  <c r="Q275" i="101"/>
  <c r="Q276" i="101"/>
  <c r="Q277" i="101"/>
  <c r="Q278" i="101"/>
  <c r="Q279" i="101"/>
  <c r="Q280" i="101"/>
  <c r="Q281" i="101"/>
  <c r="Q282" i="101"/>
  <c r="Q283" i="101"/>
  <c r="Q284" i="101"/>
  <c r="Q285" i="101"/>
  <c r="Q286" i="101"/>
  <c r="Q287" i="101"/>
  <c r="Q288" i="101"/>
  <c r="Q289" i="101"/>
  <c r="Q290" i="101"/>
  <c r="AD146" i="101"/>
  <c r="AC149" i="101"/>
  <c r="AD144" i="101" s="1"/>
  <c r="AD147" i="101" s="1"/>
  <c r="O105" i="101"/>
  <c r="P101" i="101" s="1"/>
  <c r="P83" i="101"/>
  <c r="P52" i="101" s="1"/>
  <c r="P57" i="101" s="1"/>
  <c r="AD42" i="101"/>
  <c r="AC45" i="101"/>
  <c r="AD40" i="101" s="1"/>
  <c r="AD43" i="101" s="1"/>
  <c r="R4" i="101"/>
  <c r="T5" i="1077"/>
  <c r="W5" i="1076" s="1"/>
  <c r="M73" i="1073" l="1"/>
  <c r="M100" i="1073" s="1"/>
  <c r="M31" i="1097" s="1"/>
  <c r="M21" i="1073"/>
  <c r="M32" i="1073" s="1"/>
  <c r="M45" i="1073" s="1"/>
  <c r="M61" i="1073" s="1"/>
  <c r="M88" i="1073" s="1"/>
  <c r="M19" i="1097" s="1"/>
  <c r="L76" i="1073"/>
  <c r="M18" i="1097"/>
  <c r="M17" i="1097"/>
  <c r="O58" i="1073"/>
  <c r="O85" i="1073" s="1"/>
  <c r="P17" i="1073"/>
  <c r="P29" i="1073" s="1"/>
  <c r="P42" i="1073" s="1"/>
  <c r="P71" i="1073" s="1"/>
  <c r="P98" i="1073" s="1"/>
  <c r="P29" i="1097" s="1"/>
  <c r="N30" i="1073"/>
  <c r="N43" i="1073" s="1"/>
  <c r="N72" i="1073" s="1"/>
  <c r="N99" i="1073" s="1"/>
  <c r="N30" i="1097" s="1"/>
  <c r="O18" i="1073"/>
  <c r="O30" i="1073" s="1"/>
  <c r="O43" i="1073" s="1"/>
  <c r="J21" i="1097"/>
  <c r="L21" i="1097"/>
  <c r="L34" i="1097"/>
  <c r="K103" i="1073"/>
  <c r="K109" i="1073" s="1"/>
  <c r="K108" i="1073"/>
  <c r="R77" i="101"/>
  <c r="R63" i="101"/>
  <c r="R79" i="101"/>
  <c r="R538" i="101"/>
  <c r="R545" i="101"/>
  <c r="R547" i="101"/>
  <c r="R549" i="101"/>
  <c r="R78" i="101"/>
  <c r="R531" i="101"/>
  <c r="R537" i="101"/>
  <c r="R81" i="101"/>
  <c r="R82" i="101"/>
  <c r="R533" i="101"/>
  <c r="R80" i="101"/>
  <c r="R534" i="101"/>
  <c r="R535" i="101"/>
  <c r="R544" i="101"/>
  <c r="R548" i="101"/>
  <c r="R483" i="101"/>
  <c r="R492" i="101"/>
  <c r="R76" i="101"/>
  <c r="R486" i="101"/>
  <c r="R495" i="101"/>
  <c r="R479" i="101"/>
  <c r="R532" i="101"/>
  <c r="R536" i="101"/>
  <c r="R482" i="101"/>
  <c r="R546" i="101"/>
  <c r="R480" i="101"/>
  <c r="R427" i="101"/>
  <c r="R431" i="101"/>
  <c r="R440" i="101"/>
  <c r="R494" i="101"/>
  <c r="R498" i="101"/>
  <c r="R428" i="101"/>
  <c r="R434" i="101"/>
  <c r="R443" i="101"/>
  <c r="R429" i="101"/>
  <c r="R446" i="101"/>
  <c r="R493" i="101"/>
  <c r="R432" i="101"/>
  <c r="R441" i="101"/>
  <c r="R496" i="101"/>
  <c r="R430" i="101"/>
  <c r="R550" i="101"/>
  <c r="R485" i="101"/>
  <c r="R433" i="101"/>
  <c r="R442" i="101"/>
  <c r="R481" i="101"/>
  <c r="R378" i="101"/>
  <c r="R379" i="101"/>
  <c r="R484" i="101"/>
  <c r="R497" i="101"/>
  <c r="R389" i="101"/>
  <c r="R391" i="101"/>
  <c r="R393" i="101"/>
  <c r="R375" i="101"/>
  <c r="R381" i="101"/>
  <c r="R325" i="101"/>
  <c r="R380" i="101"/>
  <c r="R390" i="101"/>
  <c r="R392" i="101"/>
  <c r="R323" i="101"/>
  <c r="R339" i="101"/>
  <c r="R340" i="101"/>
  <c r="R382" i="101"/>
  <c r="R394" i="101"/>
  <c r="R338" i="101"/>
  <c r="R341" i="101"/>
  <c r="R238" i="101"/>
  <c r="R444" i="101"/>
  <c r="R337" i="101"/>
  <c r="R445" i="101"/>
  <c r="R233" i="101"/>
  <c r="R236" i="101"/>
  <c r="R377" i="101"/>
  <c r="R342" i="101"/>
  <c r="R182" i="101"/>
  <c r="R376" i="101"/>
  <c r="R388" i="101"/>
  <c r="R237" i="101"/>
  <c r="R184" i="101"/>
  <c r="R234" i="101"/>
  <c r="R167" i="101"/>
  <c r="R180" i="101"/>
  <c r="R324" i="101"/>
  <c r="R336" i="101"/>
  <c r="R219" i="101"/>
  <c r="R235" i="101"/>
  <c r="R183" i="101"/>
  <c r="R128" i="101"/>
  <c r="R181" i="101"/>
  <c r="R133" i="101"/>
  <c r="R134" i="101"/>
  <c r="R232" i="101"/>
  <c r="R185" i="101"/>
  <c r="R129" i="101"/>
  <c r="R130" i="101"/>
  <c r="R186" i="101"/>
  <c r="R115" i="101"/>
  <c r="R132" i="101"/>
  <c r="R131" i="101"/>
  <c r="R73" i="101"/>
  <c r="R540" i="101"/>
  <c r="R436" i="101"/>
  <c r="R384" i="101"/>
  <c r="R333" i="101"/>
  <c r="R328" i="101"/>
  <c r="R543" i="101"/>
  <c r="R65" i="101"/>
  <c r="R541" i="101"/>
  <c r="R435" i="101"/>
  <c r="R386" i="101"/>
  <c r="R334" i="101"/>
  <c r="R224" i="101"/>
  <c r="R231" i="101"/>
  <c r="R227" i="101"/>
  <c r="R230" i="101"/>
  <c r="R226" i="101"/>
  <c r="R72" i="101"/>
  <c r="R385" i="101"/>
  <c r="R326" i="101"/>
  <c r="R331" i="101"/>
  <c r="R327" i="101"/>
  <c r="R223" i="101"/>
  <c r="R222" i="101"/>
  <c r="R68" i="101"/>
  <c r="R64" i="101"/>
  <c r="R71" i="101"/>
  <c r="R490" i="101"/>
  <c r="R179" i="101"/>
  <c r="R387" i="101"/>
  <c r="R439" i="101"/>
  <c r="R69" i="101"/>
  <c r="R489" i="101"/>
  <c r="R220" i="101"/>
  <c r="R75" i="101"/>
  <c r="R70" i="101"/>
  <c r="R488" i="101"/>
  <c r="R383" i="101"/>
  <c r="R329" i="101"/>
  <c r="R229" i="101"/>
  <c r="R221" i="101"/>
  <c r="R176" i="101"/>
  <c r="R168" i="101"/>
  <c r="R119" i="101"/>
  <c r="R120" i="101"/>
  <c r="R123" i="101"/>
  <c r="R116" i="101"/>
  <c r="R491" i="101"/>
  <c r="R66" i="101"/>
  <c r="R175" i="101"/>
  <c r="R125" i="101"/>
  <c r="R174" i="101"/>
  <c r="R542" i="101"/>
  <c r="R173" i="101"/>
  <c r="R330" i="101"/>
  <c r="R178" i="101"/>
  <c r="R177" i="101"/>
  <c r="R67" i="101"/>
  <c r="R539" i="101"/>
  <c r="R487" i="101"/>
  <c r="R332" i="101"/>
  <c r="R228" i="101"/>
  <c r="R172" i="101"/>
  <c r="R127" i="101"/>
  <c r="R122" i="101"/>
  <c r="R124" i="101"/>
  <c r="R118" i="101"/>
  <c r="R170" i="101"/>
  <c r="R437" i="101"/>
  <c r="R169" i="101"/>
  <c r="R335" i="101"/>
  <c r="R126" i="101"/>
  <c r="R225" i="101"/>
  <c r="R171" i="101"/>
  <c r="R121" i="101"/>
  <c r="R117" i="101"/>
  <c r="R74" i="101"/>
  <c r="R438" i="101"/>
  <c r="P472" i="101"/>
  <c r="P420" i="101"/>
  <c r="P368" i="101"/>
  <c r="P316" i="101"/>
  <c r="P264" i="101"/>
  <c r="P212" i="101"/>
  <c r="P160" i="101"/>
  <c r="P108" i="101"/>
  <c r="P56" i="101"/>
  <c r="P524" i="101"/>
  <c r="L90" i="1073"/>
  <c r="L108" i="1073" s="1"/>
  <c r="M90" i="1073"/>
  <c r="M76" i="1073"/>
  <c r="N60" i="1073"/>
  <c r="N87" i="1073" s="1"/>
  <c r="N73" i="1073"/>
  <c r="N100" i="1073" s="1"/>
  <c r="N31" i="1097" s="1"/>
  <c r="M34" i="1073"/>
  <c r="M35" i="1073" s="1"/>
  <c r="L35" i="1073"/>
  <c r="L47" i="1073"/>
  <c r="L63" i="1073" s="1"/>
  <c r="K35" i="1073"/>
  <c r="K47" i="1073"/>
  <c r="K63" i="1073" s="1"/>
  <c r="N21" i="1073"/>
  <c r="N32" i="1073" s="1"/>
  <c r="N45" i="1073" s="1"/>
  <c r="N61" i="1073" s="1"/>
  <c r="N88" i="1073" s="1"/>
  <c r="N19" i="1097" s="1"/>
  <c r="P28" i="101"/>
  <c r="O27" i="101"/>
  <c r="O31" i="101" s="1"/>
  <c r="P49" i="101"/>
  <c r="P53" i="101" s="1"/>
  <c r="P469" i="101"/>
  <c r="Q465" i="101" s="1"/>
  <c r="P365" i="101"/>
  <c r="Q361" i="101" s="1"/>
  <c r="Q499" i="101"/>
  <c r="Q468" i="101" s="1"/>
  <c r="Q473" i="101" s="1"/>
  <c r="P417" i="101"/>
  <c r="Q413" i="101" s="1"/>
  <c r="P313" i="101"/>
  <c r="Q309" i="101" s="1"/>
  <c r="Q291" i="101"/>
  <c r="Q260" i="101" s="1"/>
  <c r="Q265" i="101" s="1"/>
  <c r="P261" i="101"/>
  <c r="Q257" i="101" s="1"/>
  <c r="P157" i="101"/>
  <c r="Q153" i="101" s="1"/>
  <c r="AD148" i="101"/>
  <c r="AD149" i="101" s="1"/>
  <c r="Q551" i="101"/>
  <c r="Q520" i="101" s="1"/>
  <c r="Q525" i="101" s="1"/>
  <c r="Q187" i="101"/>
  <c r="Q156" i="101" s="1"/>
  <c r="Q161" i="101" s="1"/>
  <c r="Q395" i="101"/>
  <c r="Q364" i="101" s="1"/>
  <c r="Q369" i="101" s="1"/>
  <c r="Q343" i="101"/>
  <c r="Q312" i="101" s="1"/>
  <c r="Q317" i="101" s="1"/>
  <c r="P209" i="101"/>
  <c r="Q205" i="101" s="1"/>
  <c r="R271" i="101"/>
  <c r="R272" i="101"/>
  <c r="R273" i="101"/>
  <c r="R274" i="101"/>
  <c r="R275" i="101"/>
  <c r="R276" i="101"/>
  <c r="R277" i="101"/>
  <c r="R278" i="101"/>
  <c r="R279" i="101"/>
  <c r="R280" i="101"/>
  <c r="R281" i="101"/>
  <c r="R282" i="101"/>
  <c r="R283" i="101"/>
  <c r="R284" i="101"/>
  <c r="R285" i="101"/>
  <c r="R286" i="101"/>
  <c r="R287" i="101"/>
  <c r="R288" i="101"/>
  <c r="R289" i="101"/>
  <c r="R290" i="101"/>
  <c r="P105" i="101"/>
  <c r="Q101" i="101" s="1"/>
  <c r="Q135" i="101"/>
  <c r="Q104" i="101" s="1"/>
  <c r="Q109" i="101" s="1"/>
  <c r="P521" i="101"/>
  <c r="Q517" i="101" s="1"/>
  <c r="Q447" i="101"/>
  <c r="Q416" i="101" s="1"/>
  <c r="Q421" i="101" s="1"/>
  <c r="Q239" i="101"/>
  <c r="Q208" i="101" s="1"/>
  <c r="Q213" i="101" s="1"/>
  <c r="AD44" i="101"/>
  <c r="AD45" i="101" s="1"/>
  <c r="Q83" i="101"/>
  <c r="Q52" i="101" s="1"/>
  <c r="Q57" i="101" s="1"/>
  <c r="S4" i="101"/>
  <c r="U5" i="1077"/>
  <c r="X5" i="1076" s="1"/>
  <c r="O16" i="1097" l="1"/>
  <c r="N18" i="1097"/>
  <c r="N59" i="1073"/>
  <c r="N86" i="1073" s="1"/>
  <c r="P58" i="1073"/>
  <c r="P85" i="1073" s="1"/>
  <c r="O19" i="1073"/>
  <c r="O31" i="1073" s="1"/>
  <c r="O44" i="1073" s="1"/>
  <c r="O73" i="1073" s="1"/>
  <c r="O100" i="1073" s="1"/>
  <c r="O31" i="1097" s="1"/>
  <c r="M34" i="1097"/>
  <c r="P18" i="1073"/>
  <c r="P19" i="1073" s="1"/>
  <c r="P31" i="1073" s="1"/>
  <c r="P44" i="1073" s="1"/>
  <c r="Q17" i="1073"/>
  <c r="Q29" i="1073" s="1"/>
  <c r="Q42" i="1073" s="1"/>
  <c r="Q58" i="1073" s="1"/>
  <c r="Q85" i="1073" s="1"/>
  <c r="K111" i="1073"/>
  <c r="K113" i="1073" s="1"/>
  <c r="K21" i="1097"/>
  <c r="M103" i="1073"/>
  <c r="M109" i="1073" s="1"/>
  <c r="M108" i="1073"/>
  <c r="S80" i="101"/>
  <c r="S534" i="101"/>
  <c r="S535" i="101"/>
  <c r="S77" i="101"/>
  <c r="S63" i="101"/>
  <c r="S79" i="101"/>
  <c r="S538" i="101"/>
  <c r="S480" i="101"/>
  <c r="S532" i="101"/>
  <c r="S81" i="101"/>
  <c r="S82" i="101"/>
  <c r="S533" i="101"/>
  <c r="S536" i="101"/>
  <c r="S548" i="101"/>
  <c r="S497" i="101"/>
  <c r="S547" i="101"/>
  <c r="S483" i="101"/>
  <c r="S78" i="101"/>
  <c r="S531" i="101"/>
  <c r="S537" i="101"/>
  <c r="S486" i="101"/>
  <c r="S539" i="101"/>
  <c r="S546" i="101"/>
  <c r="S550" i="101"/>
  <c r="S481" i="101"/>
  <c r="S484" i="101"/>
  <c r="S545" i="101"/>
  <c r="S549" i="101"/>
  <c r="S445" i="101"/>
  <c r="S482" i="101"/>
  <c r="S427" i="101"/>
  <c r="S431" i="101"/>
  <c r="S487" i="101"/>
  <c r="S494" i="101"/>
  <c r="S498" i="101"/>
  <c r="S428" i="101"/>
  <c r="S434" i="101"/>
  <c r="S443" i="101"/>
  <c r="S429" i="101"/>
  <c r="S435" i="101"/>
  <c r="S444" i="101"/>
  <c r="S496" i="101"/>
  <c r="S430" i="101"/>
  <c r="S377" i="101"/>
  <c r="S380" i="101"/>
  <c r="S390" i="101"/>
  <c r="S392" i="101"/>
  <c r="S394" i="101"/>
  <c r="S441" i="101"/>
  <c r="S378" i="101"/>
  <c r="S379" i="101"/>
  <c r="S324" i="101"/>
  <c r="S382" i="101"/>
  <c r="S495" i="101"/>
  <c r="S389" i="101"/>
  <c r="S391" i="101"/>
  <c r="S393" i="101"/>
  <c r="S479" i="101"/>
  <c r="S493" i="101"/>
  <c r="S432" i="101"/>
  <c r="S376" i="101"/>
  <c r="S237" i="101"/>
  <c r="S446" i="101"/>
  <c r="S375" i="101"/>
  <c r="S485" i="101"/>
  <c r="S323" i="101"/>
  <c r="S339" i="101"/>
  <c r="S340" i="101"/>
  <c r="S338" i="101"/>
  <c r="S341" i="101"/>
  <c r="S238" i="101"/>
  <c r="S381" i="101"/>
  <c r="S342" i="101"/>
  <c r="S219" i="101"/>
  <c r="S234" i="101"/>
  <c r="S235" i="101"/>
  <c r="S325" i="101"/>
  <c r="S233" i="101"/>
  <c r="S236" i="101"/>
  <c r="S185" i="101"/>
  <c r="S326" i="101"/>
  <c r="S182" i="101"/>
  <c r="S131" i="101"/>
  <c r="S184" i="101"/>
  <c r="S442" i="101"/>
  <c r="S383" i="101"/>
  <c r="S167" i="101"/>
  <c r="S130" i="101"/>
  <c r="S183" i="101"/>
  <c r="S433" i="101"/>
  <c r="S186" i="101"/>
  <c r="S115" i="101"/>
  <c r="S132" i="101"/>
  <c r="S134" i="101"/>
  <c r="S181" i="101"/>
  <c r="S337" i="101"/>
  <c r="S133" i="101"/>
  <c r="S129" i="101"/>
  <c r="S334" i="101"/>
  <c r="S75" i="101"/>
  <c r="S65" i="101"/>
  <c r="S541" i="101"/>
  <c r="S489" i="101"/>
  <c r="S440" i="101"/>
  <c r="S335" i="101"/>
  <c r="S223" i="101"/>
  <c r="S127" i="101"/>
  <c r="S72" i="101"/>
  <c r="S488" i="101"/>
  <c r="S439" i="101"/>
  <c r="S384" i="101"/>
  <c r="S332" i="101"/>
  <c r="S327" i="101"/>
  <c r="S177" i="101"/>
  <c r="S169" i="101"/>
  <c r="S180" i="101"/>
  <c r="S388" i="101"/>
  <c r="S64" i="101"/>
  <c r="S438" i="101"/>
  <c r="S224" i="101"/>
  <c r="S220" i="101"/>
  <c r="S176" i="101"/>
  <c r="S168" i="101"/>
  <c r="S544" i="101"/>
  <c r="S71" i="101"/>
  <c r="S437" i="101"/>
  <c r="S387" i="101"/>
  <c r="S333" i="101"/>
  <c r="S330" i="101"/>
  <c r="S386" i="101"/>
  <c r="S67" i="101"/>
  <c r="S70" i="101"/>
  <c r="S436" i="101"/>
  <c r="S231" i="101"/>
  <c r="S228" i="101"/>
  <c r="S68" i="101"/>
  <c r="S540" i="101"/>
  <c r="S492" i="101"/>
  <c r="S385" i="101"/>
  <c r="S336" i="101"/>
  <c r="S227" i="101"/>
  <c r="S221" i="101"/>
  <c r="S69" i="101"/>
  <c r="S491" i="101"/>
  <c r="S225" i="101"/>
  <c r="S174" i="101"/>
  <c r="S490" i="101"/>
  <c r="S173" i="101"/>
  <c r="S116" i="101"/>
  <c r="S232" i="101"/>
  <c r="S74" i="101"/>
  <c r="S230" i="101"/>
  <c r="S172" i="101"/>
  <c r="S125" i="101"/>
  <c r="S118" i="101"/>
  <c r="S119" i="101"/>
  <c r="S121" i="101"/>
  <c r="S175" i="101"/>
  <c r="S120" i="101"/>
  <c r="S542" i="101"/>
  <c r="S543" i="101"/>
  <c r="S171" i="101"/>
  <c r="S122" i="101"/>
  <c r="S123" i="101"/>
  <c r="S73" i="101"/>
  <c r="S222" i="101"/>
  <c r="S126" i="101"/>
  <c r="S76" i="101"/>
  <c r="S328" i="101"/>
  <c r="S226" i="101"/>
  <c r="S170" i="101"/>
  <c r="S128" i="101"/>
  <c r="S124" i="101"/>
  <c r="S329" i="101"/>
  <c r="S66" i="101"/>
  <c r="S331" i="101"/>
  <c r="S229" i="101"/>
  <c r="S179" i="101"/>
  <c r="S117" i="101"/>
  <c r="S178" i="101"/>
  <c r="Q472" i="101"/>
  <c r="Q420" i="101"/>
  <c r="Q368" i="101"/>
  <c r="Q316" i="101"/>
  <c r="Q264" i="101"/>
  <c r="Q212" i="101"/>
  <c r="Q160" i="101"/>
  <c r="Q108" i="101"/>
  <c r="Q56" i="101"/>
  <c r="Q524" i="101"/>
  <c r="L103" i="1073"/>
  <c r="L109" i="1073" s="1"/>
  <c r="L111" i="1073" s="1"/>
  <c r="L113" i="1073" s="1"/>
  <c r="N76" i="1073"/>
  <c r="O59" i="1073"/>
  <c r="O86" i="1073" s="1"/>
  <c r="O72" i="1073"/>
  <c r="O99" i="1073" s="1"/>
  <c r="O30" i="1097" s="1"/>
  <c r="N34" i="1073"/>
  <c r="M47" i="1073"/>
  <c r="M63" i="1073" s="1"/>
  <c r="Q28" i="101"/>
  <c r="P27" i="101"/>
  <c r="P31" i="101" s="1"/>
  <c r="Q49" i="101"/>
  <c r="Q53" i="101" s="1"/>
  <c r="Q365" i="101"/>
  <c r="R361" i="101" s="1"/>
  <c r="Q521" i="101"/>
  <c r="R517" i="101" s="1"/>
  <c r="Q261" i="101"/>
  <c r="R257" i="101" s="1"/>
  <c r="Q157" i="101"/>
  <c r="R153" i="101" s="1"/>
  <c r="Q469" i="101"/>
  <c r="R465" i="101" s="1"/>
  <c r="Q209" i="101"/>
  <c r="R205" i="101" s="1"/>
  <c r="Q313" i="101"/>
  <c r="R309" i="101" s="1"/>
  <c r="Q105" i="101"/>
  <c r="R101" i="101" s="1"/>
  <c r="R343" i="101"/>
  <c r="R312" i="101" s="1"/>
  <c r="R317" i="101" s="1"/>
  <c r="R291" i="101"/>
  <c r="R260" i="101" s="1"/>
  <c r="R265" i="101" s="1"/>
  <c r="R239" i="101"/>
  <c r="R208" i="101" s="1"/>
  <c r="R213" i="101" s="1"/>
  <c r="R395" i="101"/>
  <c r="R364" i="101" s="1"/>
  <c r="R369" i="101" s="1"/>
  <c r="R499" i="101"/>
  <c r="R468" i="101" s="1"/>
  <c r="R473" i="101" s="1"/>
  <c r="R187" i="101"/>
  <c r="R156" i="101" s="1"/>
  <c r="R161" i="101" s="1"/>
  <c r="Q417" i="101"/>
  <c r="R413" i="101" s="1"/>
  <c r="S271" i="101"/>
  <c r="S272" i="101"/>
  <c r="S273" i="101"/>
  <c r="S274" i="101"/>
  <c r="S275" i="101"/>
  <c r="S276" i="101"/>
  <c r="S277" i="101"/>
  <c r="S278" i="101"/>
  <c r="S279" i="101"/>
  <c r="S280" i="101"/>
  <c r="S281" i="101"/>
  <c r="S282" i="101"/>
  <c r="S283" i="101"/>
  <c r="S284" i="101"/>
  <c r="S285" i="101"/>
  <c r="S286" i="101"/>
  <c r="S287" i="101"/>
  <c r="S288" i="101"/>
  <c r="S289" i="101"/>
  <c r="S290" i="101"/>
  <c r="R447" i="101"/>
  <c r="R416" i="101" s="1"/>
  <c r="R421" i="101" s="1"/>
  <c r="R135" i="101"/>
  <c r="R104" i="101" s="1"/>
  <c r="R109" i="101" s="1"/>
  <c r="R551" i="101"/>
  <c r="R520" i="101" s="1"/>
  <c r="R525" i="101" s="1"/>
  <c r="R83" i="101"/>
  <c r="R52" i="101" s="1"/>
  <c r="R57" i="101" s="1"/>
  <c r="T4" i="101"/>
  <c r="V5" i="1077"/>
  <c r="Y5" i="1076" s="1"/>
  <c r="O21" i="1073" l="1"/>
  <c r="O32" i="1073" s="1"/>
  <c r="O45" i="1073" s="1"/>
  <c r="O61" i="1073" s="1"/>
  <c r="O88" i="1073" s="1"/>
  <c r="O19" i="1097" s="1"/>
  <c r="O60" i="1073"/>
  <c r="O87" i="1073" s="1"/>
  <c r="O18" i="1097" s="1"/>
  <c r="P16" i="1097"/>
  <c r="O17" i="1097"/>
  <c r="Q16" i="1097"/>
  <c r="N17" i="1097"/>
  <c r="N90" i="1073"/>
  <c r="N108" i="1073" s="1"/>
  <c r="M111" i="1073"/>
  <c r="M113" i="1073" s="1"/>
  <c r="P30" i="1073"/>
  <c r="P43" i="1073" s="1"/>
  <c r="P72" i="1073" s="1"/>
  <c r="P99" i="1073" s="1"/>
  <c r="P30" i="1097" s="1"/>
  <c r="N34" i="1097"/>
  <c r="Q18" i="1073"/>
  <c r="Q19" i="1073" s="1"/>
  <c r="Q31" i="1073" s="1"/>
  <c r="Q44" i="1073" s="1"/>
  <c r="R17" i="1073"/>
  <c r="R29" i="1073" s="1"/>
  <c r="R42" i="1073" s="1"/>
  <c r="R58" i="1073" s="1"/>
  <c r="R85" i="1073" s="1"/>
  <c r="Q71" i="1073"/>
  <c r="Q98" i="1073" s="1"/>
  <c r="Q29" i="1097" s="1"/>
  <c r="N103" i="1073"/>
  <c r="N109" i="1073" s="1"/>
  <c r="T81" i="101"/>
  <c r="T82" i="101"/>
  <c r="T533" i="101"/>
  <c r="T536" i="101"/>
  <c r="T546" i="101"/>
  <c r="T548" i="101"/>
  <c r="T550" i="101"/>
  <c r="T80" i="101"/>
  <c r="T534" i="101"/>
  <c r="T535" i="101"/>
  <c r="T63" i="101"/>
  <c r="T79" i="101"/>
  <c r="T547" i="101"/>
  <c r="T549" i="101"/>
  <c r="T78" i="101"/>
  <c r="T531" i="101"/>
  <c r="T532" i="101"/>
  <c r="T539" i="101"/>
  <c r="T538" i="101"/>
  <c r="T482" i="101"/>
  <c r="T540" i="101"/>
  <c r="T485" i="101"/>
  <c r="T494" i="101"/>
  <c r="T488" i="101"/>
  <c r="T497" i="101"/>
  <c r="T483" i="101"/>
  <c r="T479" i="101"/>
  <c r="T480" i="101"/>
  <c r="T481" i="101"/>
  <c r="T486" i="101"/>
  <c r="T495" i="101"/>
  <c r="T433" i="101"/>
  <c r="T442" i="101"/>
  <c r="T436" i="101"/>
  <c r="T445" i="101"/>
  <c r="T427" i="101"/>
  <c r="T431" i="101"/>
  <c r="T487" i="101"/>
  <c r="T498" i="101"/>
  <c r="T428" i="101"/>
  <c r="T434" i="101"/>
  <c r="T443" i="101"/>
  <c r="T484" i="101"/>
  <c r="T432" i="101"/>
  <c r="T435" i="101"/>
  <c r="T444" i="101"/>
  <c r="T496" i="101"/>
  <c r="T446" i="101"/>
  <c r="T376" i="101"/>
  <c r="T383" i="101"/>
  <c r="T537" i="101"/>
  <c r="T377" i="101"/>
  <c r="T380" i="101"/>
  <c r="T390" i="101"/>
  <c r="T392" i="101"/>
  <c r="T394" i="101"/>
  <c r="T430" i="101"/>
  <c r="T382" i="101"/>
  <c r="T384" i="101"/>
  <c r="T391" i="101"/>
  <c r="T393" i="101"/>
  <c r="T429" i="101"/>
  <c r="T326" i="101"/>
  <c r="T327" i="101"/>
  <c r="T237" i="101"/>
  <c r="T375" i="101"/>
  <c r="T379" i="101"/>
  <c r="T323" i="101"/>
  <c r="T339" i="101"/>
  <c r="T340" i="101"/>
  <c r="T378" i="101"/>
  <c r="T324" i="101"/>
  <c r="T381" i="101"/>
  <c r="T342" i="101"/>
  <c r="T219" i="101"/>
  <c r="T234" i="101"/>
  <c r="T235" i="101"/>
  <c r="T338" i="101"/>
  <c r="T186" i="101"/>
  <c r="T185" i="101"/>
  <c r="T182" i="101"/>
  <c r="T131" i="101"/>
  <c r="T184" i="101"/>
  <c r="T238" i="101"/>
  <c r="T167" i="101"/>
  <c r="T130" i="101"/>
  <c r="T325" i="101"/>
  <c r="T236" i="101"/>
  <c r="T133" i="101"/>
  <c r="T134" i="101"/>
  <c r="T183" i="101"/>
  <c r="T341" i="101"/>
  <c r="T115" i="101"/>
  <c r="T132" i="101"/>
  <c r="T128" i="101"/>
  <c r="T333" i="101"/>
  <c r="T65" i="101"/>
  <c r="T72" i="101"/>
  <c r="T542" i="101"/>
  <c r="T493" i="101"/>
  <c r="T389" i="101"/>
  <c r="T330" i="101"/>
  <c r="T328" i="101"/>
  <c r="T232" i="101"/>
  <c r="T224" i="101"/>
  <c r="T75" i="101"/>
  <c r="T541" i="101"/>
  <c r="T64" i="101"/>
  <c r="T545" i="101"/>
  <c r="T492" i="101"/>
  <c r="T334" i="101"/>
  <c r="T223" i="101"/>
  <c r="T180" i="101"/>
  <c r="T172" i="101"/>
  <c r="T71" i="101"/>
  <c r="T491" i="101"/>
  <c r="T332" i="101"/>
  <c r="T179" i="101"/>
  <c r="T171" i="101"/>
  <c r="T385" i="101"/>
  <c r="T74" i="101"/>
  <c r="T490" i="101"/>
  <c r="T441" i="101"/>
  <c r="T388" i="101"/>
  <c r="T387" i="101"/>
  <c r="T337" i="101"/>
  <c r="T230" i="101"/>
  <c r="T226" i="101"/>
  <c r="T229" i="101"/>
  <c r="T225" i="101"/>
  <c r="T221" i="101"/>
  <c r="T181" i="101"/>
  <c r="T66" i="101"/>
  <c r="T70" i="101"/>
  <c r="T489" i="101"/>
  <c r="T440" i="101"/>
  <c r="T386" i="101"/>
  <c r="T329" i="101"/>
  <c r="T222" i="101"/>
  <c r="T233" i="101"/>
  <c r="T77" i="101"/>
  <c r="T69" i="101"/>
  <c r="T544" i="101"/>
  <c r="T439" i="101"/>
  <c r="T543" i="101"/>
  <c r="T438" i="101"/>
  <c r="T227" i="101"/>
  <c r="T231" i="101"/>
  <c r="T173" i="101"/>
  <c r="T126" i="101"/>
  <c r="T120" i="101"/>
  <c r="T68" i="101"/>
  <c r="T437" i="101"/>
  <c r="T220" i="101"/>
  <c r="T170" i="101"/>
  <c r="T123" i="101"/>
  <c r="T335" i="101"/>
  <c r="T169" i="101"/>
  <c r="T118" i="101"/>
  <c r="T331" i="101"/>
  <c r="T117" i="101"/>
  <c r="T119" i="101"/>
  <c r="T73" i="101"/>
  <c r="T228" i="101"/>
  <c r="T178" i="101"/>
  <c r="T168" i="101"/>
  <c r="T124" i="101"/>
  <c r="T67" i="101"/>
  <c r="T177" i="101"/>
  <c r="T122" i="101"/>
  <c r="T125" i="101"/>
  <c r="T116" i="101"/>
  <c r="T175" i="101"/>
  <c r="T174" i="101"/>
  <c r="T336" i="101"/>
  <c r="T176" i="101"/>
  <c r="T129" i="101"/>
  <c r="T127" i="101"/>
  <c r="T76" i="101"/>
  <c r="T121" i="101"/>
  <c r="R472" i="101"/>
  <c r="R420" i="101"/>
  <c r="R368" i="101"/>
  <c r="R316" i="101"/>
  <c r="R264" i="101"/>
  <c r="R212" i="101"/>
  <c r="R160" i="101"/>
  <c r="R108" i="101"/>
  <c r="R56" i="101"/>
  <c r="R524" i="101"/>
  <c r="P60" i="1073"/>
  <c r="P87" i="1073" s="1"/>
  <c r="P73" i="1073"/>
  <c r="P100" i="1073" s="1"/>
  <c r="P31" i="1097" s="1"/>
  <c r="O76" i="1073"/>
  <c r="O34" i="1073"/>
  <c r="N35" i="1073"/>
  <c r="N47" i="1073"/>
  <c r="N63" i="1073" s="1"/>
  <c r="P21" i="1073"/>
  <c r="P32" i="1073" s="1"/>
  <c r="P45" i="1073" s="1"/>
  <c r="P61" i="1073" s="1"/>
  <c r="P88" i="1073" s="1"/>
  <c r="P19" i="1097" s="1"/>
  <c r="R469" i="101"/>
  <c r="S465" i="101" s="1"/>
  <c r="Q27" i="101"/>
  <c r="Q31" i="101" s="1"/>
  <c r="R28" i="101"/>
  <c r="R49" i="101"/>
  <c r="R53" i="101" s="1"/>
  <c r="R261" i="101"/>
  <c r="S257" i="101" s="1"/>
  <c r="S343" i="101"/>
  <c r="S312" i="101" s="1"/>
  <c r="S317" i="101" s="1"/>
  <c r="S551" i="101"/>
  <c r="S520" i="101" s="1"/>
  <c r="S525" i="101" s="1"/>
  <c r="R157" i="101"/>
  <c r="S153" i="101" s="1"/>
  <c r="S239" i="101"/>
  <c r="S208" i="101" s="1"/>
  <c r="S213" i="101" s="1"/>
  <c r="S499" i="101"/>
  <c r="S468" i="101" s="1"/>
  <c r="S473" i="101" s="1"/>
  <c r="R521" i="101"/>
  <c r="S517" i="101" s="1"/>
  <c r="S187" i="101"/>
  <c r="S156" i="101" s="1"/>
  <c r="S161" i="101" s="1"/>
  <c r="R105" i="101"/>
  <c r="S101" i="101" s="1"/>
  <c r="T272" i="101"/>
  <c r="T271" i="101"/>
  <c r="T273" i="101"/>
  <c r="T274" i="101"/>
  <c r="T275" i="101"/>
  <c r="T276" i="101"/>
  <c r="T277" i="101"/>
  <c r="T278" i="101"/>
  <c r="T279" i="101"/>
  <c r="T280" i="101"/>
  <c r="T281" i="101"/>
  <c r="T282" i="101"/>
  <c r="T283" i="101"/>
  <c r="T284" i="101"/>
  <c r="T285" i="101"/>
  <c r="T286" i="101"/>
  <c r="T287" i="101"/>
  <c r="T288" i="101"/>
  <c r="T289" i="101"/>
  <c r="T290" i="101"/>
  <c r="R313" i="101"/>
  <c r="S309" i="101" s="1"/>
  <c r="S447" i="101"/>
  <c r="S416" i="101" s="1"/>
  <c r="S421" i="101" s="1"/>
  <c r="R209" i="101"/>
  <c r="S205" i="101" s="1"/>
  <c r="R365" i="101"/>
  <c r="S361" i="101" s="1"/>
  <c r="S395" i="101"/>
  <c r="S364" i="101" s="1"/>
  <c r="S369" i="101" s="1"/>
  <c r="R417" i="101"/>
  <c r="S413" i="101" s="1"/>
  <c r="S135" i="101"/>
  <c r="S104" i="101" s="1"/>
  <c r="S109" i="101" s="1"/>
  <c r="S291" i="101"/>
  <c r="S260" i="101" s="1"/>
  <c r="S265" i="101" s="1"/>
  <c r="S83" i="101"/>
  <c r="S52" i="101" s="1"/>
  <c r="S57" i="101" s="1"/>
  <c r="U4" i="101"/>
  <c r="W5" i="1077"/>
  <c r="Z5" i="1076" s="1"/>
  <c r="O90" i="1073" l="1"/>
  <c r="O108" i="1073" s="1"/>
  <c r="P59" i="1073"/>
  <c r="P86" i="1073" s="1"/>
  <c r="P17" i="1097" s="1"/>
  <c r="P18" i="1097"/>
  <c r="R16" i="1097"/>
  <c r="R71" i="1073"/>
  <c r="R98" i="1073" s="1"/>
  <c r="R29" i="1097" s="1"/>
  <c r="Q30" i="1073"/>
  <c r="Q43" i="1073" s="1"/>
  <c r="Q59" i="1073" s="1"/>
  <c r="Q86" i="1073" s="1"/>
  <c r="S17" i="1073"/>
  <c r="S29" i="1073" s="1"/>
  <c r="S42" i="1073" s="1"/>
  <c r="S58" i="1073" s="1"/>
  <c r="S85" i="1073" s="1"/>
  <c r="N111" i="1073"/>
  <c r="N113" i="1073" s="1"/>
  <c r="R18" i="1073"/>
  <c r="R19" i="1073" s="1"/>
  <c r="R31" i="1073" s="1"/>
  <c r="R44" i="1073" s="1"/>
  <c r="O103" i="1073"/>
  <c r="O109" i="1073" s="1"/>
  <c r="U532" i="101"/>
  <c r="U539" i="101"/>
  <c r="U541" i="101"/>
  <c r="U81" i="101"/>
  <c r="U82" i="101"/>
  <c r="U533" i="101"/>
  <c r="U536" i="101"/>
  <c r="U548" i="101"/>
  <c r="U550" i="101"/>
  <c r="U80" i="101"/>
  <c r="U534" i="101"/>
  <c r="U535" i="101"/>
  <c r="U63" i="101"/>
  <c r="U79" i="101"/>
  <c r="U538" i="101"/>
  <c r="U540" i="101"/>
  <c r="U531" i="101"/>
  <c r="U537" i="101"/>
  <c r="U482" i="101"/>
  <c r="U485" i="101"/>
  <c r="U547" i="101"/>
  <c r="U488" i="101"/>
  <c r="U486" i="101"/>
  <c r="U479" i="101"/>
  <c r="U480" i="101"/>
  <c r="U496" i="101"/>
  <c r="U430" i="101"/>
  <c r="U495" i="101"/>
  <c r="U433" i="101"/>
  <c r="U436" i="101"/>
  <c r="U445" i="101"/>
  <c r="U489" i="101"/>
  <c r="U427" i="101"/>
  <c r="U431" i="101"/>
  <c r="U549" i="101"/>
  <c r="U481" i="101"/>
  <c r="U497" i="101"/>
  <c r="U429" i="101"/>
  <c r="U437" i="101"/>
  <c r="U483" i="101"/>
  <c r="U484" i="101"/>
  <c r="U432" i="101"/>
  <c r="U444" i="101"/>
  <c r="U375" i="101"/>
  <c r="U381" i="101"/>
  <c r="U446" i="101"/>
  <c r="U376" i="101"/>
  <c r="U383" i="101"/>
  <c r="U385" i="101"/>
  <c r="U328" i="101"/>
  <c r="U487" i="101"/>
  <c r="U428" i="101"/>
  <c r="U443" i="101"/>
  <c r="U378" i="101"/>
  <c r="U379" i="101"/>
  <c r="U435" i="101"/>
  <c r="U382" i="101"/>
  <c r="U384" i="101"/>
  <c r="U323" i="101"/>
  <c r="U325" i="101"/>
  <c r="U236" i="101"/>
  <c r="U434" i="101"/>
  <c r="U380" i="101"/>
  <c r="U326" i="101"/>
  <c r="U327" i="101"/>
  <c r="U498" i="101"/>
  <c r="U392" i="101"/>
  <c r="U237" i="101"/>
  <c r="U394" i="101"/>
  <c r="U391" i="101"/>
  <c r="U341" i="101"/>
  <c r="U238" i="101"/>
  <c r="U393" i="101"/>
  <c r="U324" i="101"/>
  <c r="U342" i="101"/>
  <c r="U186" i="101"/>
  <c r="U115" i="101"/>
  <c r="U132" i="101"/>
  <c r="U339" i="101"/>
  <c r="U185" i="101"/>
  <c r="U377" i="101"/>
  <c r="U340" i="101"/>
  <c r="U184" i="101"/>
  <c r="U219" i="101"/>
  <c r="U235" i="101"/>
  <c r="U167" i="101"/>
  <c r="U183" i="101"/>
  <c r="U131" i="101"/>
  <c r="U134" i="101"/>
  <c r="U133" i="101"/>
  <c r="U72" i="101"/>
  <c r="U67" i="101"/>
  <c r="U441" i="101"/>
  <c r="U442" i="101"/>
  <c r="U337" i="101"/>
  <c r="U335" i="101"/>
  <c r="U226" i="101"/>
  <c r="U229" i="101"/>
  <c r="U225" i="101"/>
  <c r="U221" i="101"/>
  <c r="U64" i="101"/>
  <c r="U71" i="101"/>
  <c r="U493" i="101"/>
  <c r="U388" i="101"/>
  <c r="U338" i="101"/>
  <c r="U331" i="101"/>
  <c r="U329" i="101"/>
  <c r="U174" i="101"/>
  <c r="U129" i="101"/>
  <c r="U544" i="101"/>
  <c r="U439" i="101"/>
  <c r="U333" i="101"/>
  <c r="U222" i="101"/>
  <c r="U233" i="101"/>
  <c r="U181" i="101"/>
  <c r="U173" i="101"/>
  <c r="U182" i="101"/>
  <c r="U74" i="101"/>
  <c r="U70" i="101"/>
  <c r="U492" i="101"/>
  <c r="U332" i="101"/>
  <c r="U73" i="101"/>
  <c r="U490" i="101"/>
  <c r="U491" i="101"/>
  <c r="U387" i="101"/>
  <c r="U386" i="101"/>
  <c r="U336" i="101"/>
  <c r="U227" i="101"/>
  <c r="U77" i="101"/>
  <c r="U69" i="101"/>
  <c r="U76" i="101"/>
  <c r="U65" i="101"/>
  <c r="U545" i="101"/>
  <c r="U440" i="101"/>
  <c r="U389" i="101"/>
  <c r="U330" i="101"/>
  <c r="U234" i="101"/>
  <c r="U179" i="101"/>
  <c r="U169" i="101"/>
  <c r="U130" i="101"/>
  <c r="U116" i="101"/>
  <c r="U542" i="101"/>
  <c r="U224" i="101"/>
  <c r="U178" i="101"/>
  <c r="U168" i="101"/>
  <c r="U494" i="101"/>
  <c r="U177" i="101"/>
  <c r="U126" i="101"/>
  <c r="U171" i="101"/>
  <c r="U180" i="101"/>
  <c r="U231" i="101"/>
  <c r="U438" i="101"/>
  <c r="U390" i="101"/>
  <c r="U334" i="101"/>
  <c r="U230" i="101"/>
  <c r="U176" i="101"/>
  <c r="U118" i="101"/>
  <c r="U128" i="101"/>
  <c r="U228" i="101"/>
  <c r="U170" i="101"/>
  <c r="U119" i="101"/>
  <c r="U68" i="101"/>
  <c r="U232" i="101"/>
  <c r="U220" i="101"/>
  <c r="U175" i="101"/>
  <c r="U117" i="101"/>
  <c r="U123" i="101"/>
  <c r="U120" i="101"/>
  <c r="U127" i="101"/>
  <c r="U75" i="101"/>
  <c r="U124" i="101"/>
  <c r="U78" i="101"/>
  <c r="U66" i="101"/>
  <c r="U223" i="101"/>
  <c r="U172" i="101"/>
  <c r="U125" i="101"/>
  <c r="U122" i="101"/>
  <c r="U546" i="101"/>
  <c r="U543" i="101"/>
  <c r="U121" i="101"/>
  <c r="S420" i="101"/>
  <c r="S472" i="101"/>
  <c r="S368" i="101"/>
  <c r="S316" i="101"/>
  <c r="S264" i="101"/>
  <c r="S212" i="101"/>
  <c r="S160" i="101"/>
  <c r="S108" i="101"/>
  <c r="S56" i="101"/>
  <c r="S524" i="101"/>
  <c r="Q60" i="1073"/>
  <c r="Q87" i="1073" s="1"/>
  <c r="Q73" i="1073"/>
  <c r="Q100" i="1073" s="1"/>
  <c r="Q31" i="1097" s="1"/>
  <c r="P76" i="1073"/>
  <c r="P34" i="1073"/>
  <c r="P35" i="1073" s="1"/>
  <c r="O35" i="1073"/>
  <c r="O47" i="1073"/>
  <c r="O63" i="1073" s="1"/>
  <c r="Q21" i="1073"/>
  <c r="Q32" i="1073" s="1"/>
  <c r="Q45" i="1073" s="1"/>
  <c r="Q61" i="1073" s="1"/>
  <c r="Q88" i="1073" s="1"/>
  <c r="Q19" i="1097" s="1"/>
  <c r="R27" i="101"/>
  <c r="R31" i="101" s="1"/>
  <c r="S28" i="101"/>
  <c r="S209" i="101"/>
  <c r="T205" i="101" s="1"/>
  <c r="S313" i="101"/>
  <c r="T309" i="101" s="1"/>
  <c r="S261" i="101"/>
  <c r="T257" i="101" s="1"/>
  <c r="S49" i="101"/>
  <c r="S53" i="101" s="1"/>
  <c r="S469" i="101"/>
  <c r="T465" i="101" s="1"/>
  <c r="S521" i="101"/>
  <c r="T517" i="101" s="1"/>
  <c r="T499" i="101"/>
  <c r="T468" i="101" s="1"/>
  <c r="T473" i="101" s="1"/>
  <c r="S417" i="101"/>
  <c r="T413" i="101" s="1"/>
  <c r="T395" i="101"/>
  <c r="T364" i="101" s="1"/>
  <c r="T369" i="101" s="1"/>
  <c r="T291" i="101"/>
  <c r="T260" i="101" s="1"/>
  <c r="T265" i="101" s="1"/>
  <c r="T187" i="101"/>
  <c r="T156" i="101" s="1"/>
  <c r="T161" i="101" s="1"/>
  <c r="T239" i="101"/>
  <c r="T208" i="101" s="1"/>
  <c r="T213" i="101" s="1"/>
  <c r="T447" i="101"/>
  <c r="T416" i="101" s="1"/>
  <c r="T421" i="101" s="1"/>
  <c r="S365" i="101"/>
  <c r="T361" i="101" s="1"/>
  <c r="T135" i="101"/>
  <c r="T104" i="101" s="1"/>
  <c r="T109" i="101" s="1"/>
  <c r="S157" i="101"/>
  <c r="T153" i="101" s="1"/>
  <c r="U272" i="101"/>
  <c r="U271" i="101"/>
  <c r="U273" i="101"/>
  <c r="U274" i="101"/>
  <c r="U275" i="101"/>
  <c r="U276" i="101"/>
  <c r="U277" i="101"/>
  <c r="U278" i="101"/>
  <c r="U279" i="101"/>
  <c r="U280" i="101"/>
  <c r="U281" i="101"/>
  <c r="U282" i="101"/>
  <c r="U283" i="101"/>
  <c r="U284" i="101"/>
  <c r="U285" i="101"/>
  <c r="U286" i="101"/>
  <c r="U287" i="101"/>
  <c r="U288" i="101"/>
  <c r="U289" i="101"/>
  <c r="U290" i="101"/>
  <c r="T343" i="101"/>
  <c r="T312" i="101" s="1"/>
  <c r="T317" i="101" s="1"/>
  <c r="S105" i="101"/>
  <c r="T101" i="101" s="1"/>
  <c r="T551" i="101"/>
  <c r="T520" i="101" s="1"/>
  <c r="T525" i="101" s="1"/>
  <c r="T83" i="101"/>
  <c r="T52" i="101" s="1"/>
  <c r="T57" i="101" s="1"/>
  <c r="V4" i="101"/>
  <c r="X5" i="1077"/>
  <c r="AA5" i="1076" s="1"/>
  <c r="P90" i="1073" l="1"/>
  <c r="P108" i="1073" s="1"/>
  <c r="S16" i="1097"/>
  <c r="Q18" i="1097"/>
  <c r="Q17" i="1097"/>
  <c r="R30" i="1073"/>
  <c r="R43" i="1073" s="1"/>
  <c r="R72" i="1073" s="1"/>
  <c r="R99" i="1073" s="1"/>
  <c r="R30" i="1097" s="1"/>
  <c r="Q72" i="1073"/>
  <c r="Q99" i="1073" s="1"/>
  <c r="Q30" i="1097" s="1"/>
  <c r="S71" i="1073"/>
  <c r="S98" i="1073" s="1"/>
  <c r="S29" i="1097" s="1"/>
  <c r="O111" i="1073"/>
  <c r="O113" i="1073" s="1"/>
  <c r="P21" i="1097"/>
  <c r="T17" i="1073"/>
  <c r="T29" i="1073" s="1"/>
  <c r="T42" i="1073" s="1"/>
  <c r="T58" i="1073" s="1"/>
  <c r="T85" i="1073" s="1"/>
  <c r="S18" i="1073"/>
  <c r="S30" i="1073" s="1"/>
  <c r="S43" i="1073" s="1"/>
  <c r="M21" i="1097"/>
  <c r="P34" i="1097"/>
  <c r="N21" i="1097"/>
  <c r="P103" i="1073"/>
  <c r="P109" i="1073" s="1"/>
  <c r="V531" i="101"/>
  <c r="V537" i="101"/>
  <c r="V532" i="101"/>
  <c r="V539" i="101"/>
  <c r="V541" i="101"/>
  <c r="V81" i="101"/>
  <c r="V82" i="101"/>
  <c r="V533" i="101"/>
  <c r="V536" i="101"/>
  <c r="V548" i="101"/>
  <c r="V550" i="101"/>
  <c r="V80" i="101"/>
  <c r="V479" i="101"/>
  <c r="V549" i="101"/>
  <c r="V481" i="101"/>
  <c r="V63" i="101"/>
  <c r="V535" i="101"/>
  <c r="V538" i="101"/>
  <c r="V487" i="101"/>
  <c r="V496" i="101"/>
  <c r="V428" i="101"/>
  <c r="V540" i="101"/>
  <c r="V482" i="101"/>
  <c r="V490" i="101"/>
  <c r="V534" i="101"/>
  <c r="V542" i="101"/>
  <c r="V485" i="101"/>
  <c r="V483" i="101"/>
  <c r="V435" i="101"/>
  <c r="V444" i="101"/>
  <c r="V480" i="101"/>
  <c r="V486" i="101"/>
  <c r="V430" i="101"/>
  <c r="V438" i="101"/>
  <c r="V433" i="101"/>
  <c r="V436" i="101"/>
  <c r="V445" i="101"/>
  <c r="V498" i="101"/>
  <c r="V434" i="101"/>
  <c r="V497" i="101"/>
  <c r="V429" i="101"/>
  <c r="V437" i="101"/>
  <c r="V489" i="101"/>
  <c r="V431" i="101"/>
  <c r="V375" i="101"/>
  <c r="V381" i="101"/>
  <c r="V325" i="101"/>
  <c r="V377" i="101"/>
  <c r="V380" i="101"/>
  <c r="V392" i="101"/>
  <c r="V394" i="101"/>
  <c r="V484" i="101"/>
  <c r="V378" i="101"/>
  <c r="V379" i="101"/>
  <c r="V326" i="101"/>
  <c r="V383" i="101"/>
  <c r="V329" i="101"/>
  <c r="V342" i="101"/>
  <c r="V219" i="101"/>
  <c r="V376" i="101"/>
  <c r="V385" i="101"/>
  <c r="V328" i="101"/>
  <c r="V236" i="101"/>
  <c r="V446" i="101"/>
  <c r="V327" i="101"/>
  <c r="V382" i="101"/>
  <c r="V237" i="101"/>
  <c r="V488" i="101"/>
  <c r="V427" i="101"/>
  <c r="V432" i="101"/>
  <c r="V386" i="101"/>
  <c r="V340" i="101"/>
  <c r="V341" i="101"/>
  <c r="V238" i="101"/>
  <c r="V133" i="101"/>
  <c r="V134" i="101"/>
  <c r="V323" i="101"/>
  <c r="V186" i="101"/>
  <c r="V115" i="101"/>
  <c r="V132" i="101"/>
  <c r="V185" i="101"/>
  <c r="V384" i="101"/>
  <c r="V324" i="101"/>
  <c r="V184" i="101"/>
  <c r="V393" i="101"/>
  <c r="V167" i="101"/>
  <c r="V74" i="101"/>
  <c r="V65" i="101"/>
  <c r="V491" i="101"/>
  <c r="V441" i="101"/>
  <c r="V333" i="101"/>
  <c r="V222" i="101"/>
  <c r="V226" i="101"/>
  <c r="V547" i="101"/>
  <c r="V339" i="101"/>
  <c r="V71" i="101"/>
  <c r="V66" i="101"/>
  <c r="V545" i="101"/>
  <c r="V492" i="101"/>
  <c r="V440" i="101"/>
  <c r="V330" i="101"/>
  <c r="V336" i="101"/>
  <c r="V334" i="101"/>
  <c r="V227" i="101"/>
  <c r="V223" i="101"/>
  <c r="V175" i="101"/>
  <c r="V130" i="101"/>
  <c r="V72" i="101"/>
  <c r="V79" i="101"/>
  <c r="V70" i="101"/>
  <c r="V439" i="101"/>
  <c r="V390" i="101"/>
  <c r="V387" i="101"/>
  <c r="V231" i="101"/>
  <c r="V182" i="101"/>
  <c r="V174" i="101"/>
  <c r="V64" i="101"/>
  <c r="V78" i="101"/>
  <c r="V543" i="101"/>
  <c r="V494" i="101"/>
  <c r="V495" i="101"/>
  <c r="V332" i="101"/>
  <c r="V77" i="101"/>
  <c r="V69" i="101"/>
  <c r="V389" i="101"/>
  <c r="V337" i="101"/>
  <c r="V338" i="101"/>
  <c r="V234" i="101"/>
  <c r="V220" i="101"/>
  <c r="V335" i="101"/>
  <c r="V229" i="101"/>
  <c r="V225" i="101"/>
  <c r="V221" i="101"/>
  <c r="V228" i="101"/>
  <c r="V224" i="101"/>
  <c r="V68" i="101"/>
  <c r="V544" i="101"/>
  <c r="V233" i="101"/>
  <c r="V176" i="101"/>
  <c r="V126" i="101"/>
  <c r="V123" i="101"/>
  <c r="V127" i="101"/>
  <c r="V119" i="101"/>
  <c r="V73" i="101"/>
  <c r="V493" i="101"/>
  <c r="V230" i="101"/>
  <c r="V173" i="101"/>
  <c r="V129" i="101"/>
  <c r="V121" i="101"/>
  <c r="V391" i="101"/>
  <c r="V75" i="101"/>
  <c r="V388" i="101"/>
  <c r="V331" i="101"/>
  <c r="V232" i="101"/>
  <c r="V172" i="101"/>
  <c r="V124" i="101"/>
  <c r="V116" i="101"/>
  <c r="V181" i="101"/>
  <c r="V171" i="101"/>
  <c r="V118" i="101"/>
  <c r="V183" i="101"/>
  <c r="V168" i="101"/>
  <c r="V131" i="101"/>
  <c r="V546" i="101"/>
  <c r="V443" i="101"/>
  <c r="V180" i="101"/>
  <c r="V170" i="101"/>
  <c r="V128" i="101"/>
  <c r="V120" i="101"/>
  <c r="V122" i="101"/>
  <c r="V177" i="101"/>
  <c r="V67" i="101"/>
  <c r="V442" i="101"/>
  <c r="V179" i="101"/>
  <c r="V169" i="101"/>
  <c r="V125" i="101"/>
  <c r="V117" i="101"/>
  <c r="V76" i="101"/>
  <c r="V235" i="101"/>
  <c r="V178" i="101"/>
  <c r="T420" i="101"/>
  <c r="T472" i="101"/>
  <c r="T368" i="101"/>
  <c r="T316" i="101"/>
  <c r="T264" i="101"/>
  <c r="T212" i="101"/>
  <c r="T160" i="101"/>
  <c r="T108" i="101"/>
  <c r="T56" i="101"/>
  <c r="T524" i="101"/>
  <c r="Q90" i="1073"/>
  <c r="R60" i="1073"/>
  <c r="R87" i="1073" s="1"/>
  <c r="R73" i="1073"/>
  <c r="R100" i="1073" s="1"/>
  <c r="R31" i="1097" s="1"/>
  <c r="Q34" i="1073"/>
  <c r="P47" i="1073"/>
  <c r="P63" i="1073" s="1"/>
  <c r="R21" i="1073"/>
  <c r="R32" i="1073" s="1"/>
  <c r="R45" i="1073" s="1"/>
  <c r="R61" i="1073" s="1"/>
  <c r="R88" i="1073" s="1"/>
  <c r="R19" i="1097" s="1"/>
  <c r="T209" i="101"/>
  <c r="U205" i="101" s="1"/>
  <c r="S27" i="101"/>
  <c r="S31" i="101" s="1"/>
  <c r="T28" i="101"/>
  <c r="T49" i="101"/>
  <c r="T53" i="101" s="1"/>
  <c r="T157" i="101"/>
  <c r="U153" i="101" s="1"/>
  <c r="T469" i="101"/>
  <c r="U465" i="101" s="1"/>
  <c r="T365" i="101"/>
  <c r="U361" i="101" s="1"/>
  <c r="T261" i="101"/>
  <c r="U257" i="101" s="1"/>
  <c r="T105" i="101"/>
  <c r="U101" i="101" s="1"/>
  <c r="U551" i="101"/>
  <c r="U520" i="101" s="1"/>
  <c r="U525" i="101" s="1"/>
  <c r="U135" i="101"/>
  <c r="U104" i="101" s="1"/>
  <c r="U109" i="101" s="1"/>
  <c r="U239" i="101"/>
  <c r="U208" i="101" s="1"/>
  <c r="U213" i="101" s="1"/>
  <c r="U499" i="101"/>
  <c r="U468" i="101" s="1"/>
  <c r="U473" i="101" s="1"/>
  <c r="T521" i="101"/>
  <c r="U517" i="101" s="1"/>
  <c r="V271" i="101"/>
  <c r="V272" i="101"/>
  <c r="V273" i="101"/>
  <c r="V274" i="101"/>
  <c r="V275" i="101"/>
  <c r="V276" i="101"/>
  <c r="V277" i="101"/>
  <c r="V278" i="101"/>
  <c r="V279" i="101"/>
  <c r="V280" i="101"/>
  <c r="V281" i="101"/>
  <c r="V282" i="101"/>
  <c r="V283" i="101"/>
  <c r="V284" i="101"/>
  <c r="V285" i="101"/>
  <c r="V286" i="101"/>
  <c r="V287" i="101"/>
  <c r="V288" i="101"/>
  <c r="V289" i="101"/>
  <c r="V290" i="101"/>
  <c r="U343" i="101"/>
  <c r="U312" i="101" s="1"/>
  <c r="U317" i="101" s="1"/>
  <c r="U187" i="101"/>
  <c r="U156" i="101" s="1"/>
  <c r="U161" i="101" s="1"/>
  <c r="U291" i="101"/>
  <c r="U260" i="101" s="1"/>
  <c r="U265" i="101" s="1"/>
  <c r="U447" i="101"/>
  <c r="U416" i="101" s="1"/>
  <c r="U421" i="101" s="1"/>
  <c r="U395" i="101"/>
  <c r="U364" i="101" s="1"/>
  <c r="U369" i="101" s="1"/>
  <c r="T313" i="101"/>
  <c r="U309" i="101" s="1"/>
  <c r="T417" i="101"/>
  <c r="U413" i="101" s="1"/>
  <c r="W4" i="101"/>
  <c r="U83" i="101"/>
  <c r="U52" i="101" s="1"/>
  <c r="U57" i="101" s="1"/>
  <c r="Y5" i="1077"/>
  <c r="AB5" i="1076" s="1"/>
  <c r="R59" i="1073" l="1"/>
  <c r="R86" i="1073" s="1"/>
  <c r="R17" i="1097" s="1"/>
  <c r="S19" i="1073"/>
  <c r="S31" i="1073" s="1"/>
  <c r="S44" i="1073" s="1"/>
  <c r="S60" i="1073" s="1"/>
  <c r="S87" i="1073" s="1"/>
  <c r="R18" i="1097"/>
  <c r="T16" i="1097"/>
  <c r="Q76" i="1073"/>
  <c r="P111" i="1073"/>
  <c r="P113" i="1073" s="1"/>
  <c r="T71" i="1073"/>
  <c r="T98" i="1073" s="1"/>
  <c r="T29" i="1097" s="1"/>
  <c r="Q34" i="1097"/>
  <c r="O21" i="1097"/>
  <c r="O34" i="1097"/>
  <c r="U17" i="1073"/>
  <c r="U29" i="1073" s="1"/>
  <c r="U42" i="1073" s="1"/>
  <c r="U58" i="1073" s="1"/>
  <c r="U85" i="1073" s="1"/>
  <c r="T18" i="1073"/>
  <c r="T30" i="1073" s="1"/>
  <c r="T43" i="1073" s="1"/>
  <c r="Q103" i="1073"/>
  <c r="Q109" i="1073" s="1"/>
  <c r="Q108" i="1073"/>
  <c r="W531" i="101"/>
  <c r="W537" i="101"/>
  <c r="W532" i="101"/>
  <c r="W539" i="101"/>
  <c r="W541" i="101"/>
  <c r="W543" i="101"/>
  <c r="W81" i="101"/>
  <c r="W82" i="101"/>
  <c r="W533" i="101"/>
  <c r="W534" i="101"/>
  <c r="W535" i="101"/>
  <c r="W63" i="101"/>
  <c r="W480" i="101"/>
  <c r="W549" i="101"/>
  <c r="W481" i="101"/>
  <c r="W484" i="101"/>
  <c r="W538" i="101"/>
  <c r="W487" i="101"/>
  <c r="W540" i="101"/>
  <c r="W482" i="101"/>
  <c r="W490" i="101"/>
  <c r="W550" i="101"/>
  <c r="W483" i="101"/>
  <c r="W485" i="101"/>
  <c r="W488" i="101"/>
  <c r="W432" i="101"/>
  <c r="W435" i="101"/>
  <c r="W542" i="101"/>
  <c r="W486" i="101"/>
  <c r="W430" i="101"/>
  <c r="W438" i="101"/>
  <c r="W536" i="101"/>
  <c r="W433" i="101"/>
  <c r="W479" i="101"/>
  <c r="W489" i="101"/>
  <c r="W427" i="101"/>
  <c r="W428" i="101"/>
  <c r="W431" i="101"/>
  <c r="W439" i="101"/>
  <c r="W498" i="101"/>
  <c r="W434" i="101"/>
  <c r="W429" i="101"/>
  <c r="W393" i="101"/>
  <c r="W436" i="101"/>
  <c r="W327" i="101"/>
  <c r="W446" i="101"/>
  <c r="W376" i="101"/>
  <c r="W383" i="101"/>
  <c r="W385" i="101"/>
  <c r="W387" i="101"/>
  <c r="W497" i="101"/>
  <c r="W377" i="101"/>
  <c r="W380" i="101"/>
  <c r="W394" i="101"/>
  <c r="W378" i="101"/>
  <c r="W379" i="101"/>
  <c r="W324" i="101"/>
  <c r="W491" i="101"/>
  <c r="W325" i="101"/>
  <c r="W329" i="101"/>
  <c r="W342" i="101"/>
  <c r="W219" i="101"/>
  <c r="W326" i="101"/>
  <c r="W328" i="101"/>
  <c r="W375" i="101"/>
  <c r="W384" i="101"/>
  <c r="W323" i="101"/>
  <c r="W437" i="101"/>
  <c r="W445" i="101"/>
  <c r="W386" i="101"/>
  <c r="W381" i="101"/>
  <c r="W330" i="101"/>
  <c r="W382" i="101"/>
  <c r="W237" i="101"/>
  <c r="W133" i="101"/>
  <c r="W134" i="101"/>
  <c r="W186" i="101"/>
  <c r="W185" i="101"/>
  <c r="W238" i="101"/>
  <c r="W341" i="101"/>
  <c r="W167" i="101"/>
  <c r="W115" i="101"/>
  <c r="W234" i="101"/>
  <c r="W338" i="101"/>
  <c r="W66" i="101"/>
  <c r="W72" i="101"/>
  <c r="W337" i="101"/>
  <c r="W336" i="101"/>
  <c r="W340" i="101"/>
  <c r="W231" i="101"/>
  <c r="W223" i="101"/>
  <c r="W494" i="101"/>
  <c r="W495" i="101"/>
  <c r="W443" i="101"/>
  <c r="W493" i="101"/>
  <c r="W73" i="101"/>
  <c r="W64" i="101"/>
  <c r="W391" i="101"/>
  <c r="W332" i="101"/>
  <c r="W221" i="101"/>
  <c r="W228" i="101"/>
  <c r="W176" i="101"/>
  <c r="W168" i="101"/>
  <c r="W496" i="101"/>
  <c r="W548" i="101"/>
  <c r="W71" i="101"/>
  <c r="W70" i="101"/>
  <c r="W65" i="101"/>
  <c r="W388" i="101"/>
  <c r="W335" i="101"/>
  <c r="W333" i="101"/>
  <c r="W224" i="101"/>
  <c r="W220" i="101"/>
  <c r="W183" i="101"/>
  <c r="W175" i="101"/>
  <c r="W392" i="101"/>
  <c r="W390" i="101"/>
  <c r="W79" i="101"/>
  <c r="W78" i="101"/>
  <c r="W69" i="101"/>
  <c r="W545" i="101"/>
  <c r="W339" i="101"/>
  <c r="W232" i="101"/>
  <c r="W235" i="101"/>
  <c r="W546" i="101"/>
  <c r="W184" i="101"/>
  <c r="W440" i="101"/>
  <c r="W230" i="101"/>
  <c r="W77" i="101"/>
  <c r="W544" i="101"/>
  <c r="W331" i="101"/>
  <c r="W131" i="101"/>
  <c r="W442" i="101"/>
  <c r="W441" i="101"/>
  <c r="W76" i="101"/>
  <c r="W68" i="101"/>
  <c r="W547" i="101"/>
  <c r="W233" i="101"/>
  <c r="W334" i="101"/>
  <c r="W236" i="101"/>
  <c r="W181" i="101"/>
  <c r="W171" i="101"/>
  <c r="W67" i="101"/>
  <c r="W389" i="101"/>
  <c r="W180" i="101"/>
  <c r="W170" i="101"/>
  <c r="W121" i="101"/>
  <c r="W80" i="101"/>
  <c r="W179" i="101"/>
  <c r="W169" i="101"/>
  <c r="W125" i="101"/>
  <c r="W116" i="101"/>
  <c r="W118" i="101"/>
  <c r="W129" i="101"/>
  <c r="W123" i="101"/>
  <c r="W222" i="101"/>
  <c r="W74" i="101"/>
  <c r="W178" i="101"/>
  <c r="W124" i="101"/>
  <c r="W127" i="101"/>
  <c r="W126" i="101"/>
  <c r="W229" i="101"/>
  <c r="W128" i="101"/>
  <c r="W122" i="101"/>
  <c r="W172" i="101"/>
  <c r="W119" i="101"/>
  <c r="W226" i="101"/>
  <c r="W177" i="101"/>
  <c r="W117" i="101"/>
  <c r="W173" i="101"/>
  <c r="W75" i="101"/>
  <c r="W130" i="101"/>
  <c r="W444" i="101"/>
  <c r="W225" i="101"/>
  <c r="W174" i="101"/>
  <c r="W132" i="101"/>
  <c r="W120" i="101"/>
  <c r="W492" i="101"/>
  <c r="W227" i="101"/>
  <c r="W182" i="101"/>
  <c r="U472" i="101"/>
  <c r="U420" i="101"/>
  <c r="U368" i="101"/>
  <c r="U316" i="101"/>
  <c r="U264" i="101"/>
  <c r="U212" i="101"/>
  <c r="U160" i="101"/>
  <c r="U108" i="101"/>
  <c r="U56" i="101"/>
  <c r="U524" i="101"/>
  <c r="R76" i="1073"/>
  <c r="S59" i="1073"/>
  <c r="S86" i="1073" s="1"/>
  <c r="S72" i="1073"/>
  <c r="S99" i="1073" s="1"/>
  <c r="S30" i="1097" s="1"/>
  <c r="S73" i="1073"/>
  <c r="S100" i="1073" s="1"/>
  <c r="S31" i="1097" s="1"/>
  <c r="Q47" i="1073"/>
  <c r="Q63" i="1073" s="1"/>
  <c r="Q35" i="1073"/>
  <c r="R34" i="1073"/>
  <c r="R35" i="1073" s="1"/>
  <c r="U469" i="101"/>
  <c r="V465" i="101" s="1"/>
  <c r="U28" i="101"/>
  <c r="T27" i="101"/>
  <c r="T31" i="101" s="1"/>
  <c r="U105" i="101"/>
  <c r="V101" i="101" s="1"/>
  <c r="U49" i="101"/>
  <c r="U53" i="101" s="1"/>
  <c r="U417" i="101"/>
  <c r="V413" i="101" s="1"/>
  <c r="V135" i="101"/>
  <c r="V104" i="101" s="1"/>
  <c r="V109" i="101" s="1"/>
  <c r="V239" i="101"/>
  <c r="V208" i="101" s="1"/>
  <c r="V213" i="101" s="1"/>
  <c r="V551" i="101"/>
  <c r="V520" i="101" s="1"/>
  <c r="V525" i="101" s="1"/>
  <c r="U313" i="101"/>
  <c r="V309" i="101" s="1"/>
  <c r="V343" i="101"/>
  <c r="V312" i="101" s="1"/>
  <c r="V317" i="101" s="1"/>
  <c r="U521" i="101"/>
  <c r="V517" i="101" s="1"/>
  <c r="U261" i="101"/>
  <c r="V257" i="101" s="1"/>
  <c r="V499" i="101"/>
  <c r="V468" i="101" s="1"/>
  <c r="V473" i="101" s="1"/>
  <c r="U365" i="101"/>
  <c r="V361" i="101" s="1"/>
  <c r="V395" i="101"/>
  <c r="V364" i="101" s="1"/>
  <c r="V369" i="101" s="1"/>
  <c r="V187" i="101"/>
  <c r="V156" i="101" s="1"/>
  <c r="V161" i="101" s="1"/>
  <c r="V291" i="101"/>
  <c r="V260" i="101" s="1"/>
  <c r="V265" i="101" s="1"/>
  <c r="U209" i="101"/>
  <c r="V205" i="101" s="1"/>
  <c r="W272" i="101"/>
  <c r="W271" i="101"/>
  <c r="W273" i="101"/>
  <c r="W274" i="101"/>
  <c r="W275" i="101"/>
  <c r="W276" i="101"/>
  <c r="W277" i="101"/>
  <c r="W278" i="101"/>
  <c r="W279" i="101"/>
  <c r="W280" i="101"/>
  <c r="W281" i="101"/>
  <c r="W282" i="101"/>
  <c r="W283" i="101"/>
  <c r="W284" i="101"/>
  <c r="W285" i="101"/>
  <c r="W286" i="101"/>
  <c r="W287" i="101"/>
  <c r="W288" i="101"/>
  <c r="W289" i="101"/>
  <c r="W290" i="101"/>
  <c r="V447" i="101"/>
  <c r="V416" i="101" s="1"/>
  <c r="V421" i="101" s="1"/>
  <c r="U157" i="101"/>
  <c r="V153" i="101" s="1"/>
  <c r="V83" i="101"/>
  <c r="V52" i="101" s="1"/>
  <c r="V57" i="101" s="1"/>
  <c r="X4" i="101"/>
  <c r="Z5" i="1077"/>
  <c r="AC5" i="1076" s="1"/>
  <c r="R90" i="1073" l="1"/>
  <c r="R108" i="1073" s="1"/>
  <c r="S21" i="1073"/>
  <c r="S32" i="1073" s="1"/>
  <c r="S45" i="1073" s="1"/>
  <c r="S61" i="1073" s="1"/>
  <c r="S88" i="1073" s="1"/>
  <c r="S19" i="1097" s="1"/>
  <c r="S18" i="1097"/>
  <c r="S17" i="1097"/>
  <c r="U16" i="1097"/>
  <c r="U71" i="1073"/>
  <c r="U98" i="1073" s="1"/>
  <c r="U29" i="1097" s="1"/>
  <c r="T19" i="1073"/>
  <c r="T31" i="1073" s="1"/>
  <c r="T44" i="1073" s="1"/>
  <c r="T60" i="1073" s="1"/>
  <c r="T87" i="1073" s="1"/>
  <c r="Q111" i="1073"/>
  <c r="Q113" i="1073" s="1"/>
  <c r="U18" i="1073"/>
  <c r="U19" i="1073" s="1"/>
  <c r="U31" i="1073" s="1"/>
  <c r="U44" i="1073" s="1"/>
  <c r="V17" i="1073"/>
  <c r="V29" i="1073" s="1"/>
  <c r="V42" i="1073" s="1"/>
  <c r="V58" i="1073" s="1"/>
  <c r="V85" i="1073" s="1"/>
  <c r="R34" i="1097"/>
  <c r="R103" i="1073"/>
  <c r="R109" i="1073" s="1"/>
  <c r="X531" i="101"/>
  <c r="X537" i="101"/>
  <c r="X532" i="101"/>
  <c r="X82" i="101"/>
  <c r="X533" i="101"/>
  <c r="X536" i="101"/>
  <c r="X550" i="101"/>
  <c r="X481" i="101"/>
  <c r="X63" i="101"/>
  <c r="X538" i="101"/>
  <c r="X540" i="101"/>
  <c r="X479" i="101"/>
  <c r="X544" i="101"/>
  <c r="X480" i="101"/>
  <c r="X489" i="101"/>
  <c r="X498" i="101"/>
  <c r="X535" i="101"/>
  <c r="X543" i="101"/>
  <c r="X484" i="101"/>
  <c r="X492" i="101"/>
  <c r="X487" i="101"/>
  <c r="X542" i="101"/>
  <c r="X485" i="101"/>
  <c r="X539" i="101"/>
  <c r="X534" i="101"/>
  <c r="X490" i="101"/>
  <c r="X429" i="101"/>
  <c r="X437" i="101"/>
  <c r="X446" i="101"/>
  <c r="X541" i="101"/>
  <c r="X488" i="101"/>
  <c r="X432" i="101"/>
  <c r="X440" i="101"/>
  <c r="X482" i="101"/>
  <c r="X435" i="101"/>
  <c r="X486" i="101"/>
  <c r="X430" i="101"/>
  <c r="X438" i="101"/>
  <c r="X491" i="101"/>
  <c r="X436" i="101"/>
  <c r="X427" i="101"/>
  <c r="X428" i="101"/>
  <c r="X431" i="101"/>
  <c r="X439" i="101"/>
  <c r="X434" i="101"/>
  <c r="X382" i="101"/>
  <c r="X384" i="101"/>
  <c r="X386" i="101"/>
  <c r="X388" i="101"/>
  <c r="X483" i="101"/>
  <c r="X433" i="101"/>
  <c r="X375" i="101"/>
  <c r="X381" i="101"/>
  <c r="X376" i="101"/>
  <c r="X383" i="101"/>
  <c r="X385" i="101"/>
  <c r="X387" i="101"/>
  <c r="X377" i="101"/>
  <c r="X380" i="101"/>
  <c r="X394" i="101"/>
  <c r="X329" i="101"/>
  <c r="X330" i="101"/>
  <c r="X324" i="101"/>
  <c r="X238" i="101"/>
  <c r="X325" i="101"/>
  <c r="X342" i="101"/>
  <c r="X219" i="101"/>
  <c r="X326" i="101"/>
  <c r="X327" i="101"/>
  <c r="X328" i="101"/>
  <c r="X331" i="101"/>
  <c r="X378" i="101"/>
  <c r="X323" i="101"/>
  <c r="X167" i="101"/>
  <c r="X186" i="101"/>
  <c r="X115" i="101"/>
  <c r="X379" i="101"/>
  <c r="X134" i="101"/>
  <c r="X81" i="101"/>
  <c r="X337" i="101"/>
  <c r="X74" i="101"/>
  <c r="X66" i="101"/>
  <c r="X73" i="101"/>
  <c r="X443" i="101"/>
  <c r="X335" i="101"/>
  <c r="X182" i="101"/>
  <c r="X70" i="101"/>
  <c r="X65" i="101"/>
  <c r="X71" i="101"/>
  <c r="X442" i="101"/>
  <c r="X392" i="101"/>
  <c r="X391" i="101"/>
  <c r="X339" i="101"/>
  <c r="X235" i="101"/>
  <c r="X179" i="101"/>
  <c r="X171" i="101"/>
  <c r="X180" i="101"/>
  <c r="X183" i="101"/>
  <c r="X170" i="101"/>
  <c r="X178" i="101"/>
  <c r="X79" i="101"/>
  <c r="X389" i="101"/>
  <c r="X78" i="101"/>
  <c r="X72" i="101"/>
  <c r="X441" i="101"/>
  <c r="X390" i="101"/>
  <c r="X336" i="101"/>
  <c r="X340" i="101"/>
  <c r="X236" i="101"/>
  <c r="X175" i="101"/>
  <c r="X169" i="101"/>
  <c r="X177" i="101"/>
  <c r="X545" i="101"/>
  <c r="X69" i="101"/>
  <c r="X64" i="101"/>
  <c r="X548" i="101"/>
  <c r="X334" i="101"/>
  <c r="X332" i="101"/>
  <c r="X237" i="101"/>
  <c r="X230" i="101"/>
  <c r="X226" i="101"/>
  <c r="X222" i="101"/>
  <c r="X132" i="101"/>
  <c r="X77" i="101"/>
  <c r="X68" i="101"/>
  <c r="X547" i="101"/>
  <c r="X496" i="101"/>
  <c r="X338" i="101"/>
  <c r="X76" i="101"/>
  <c r="X80" i="101"/>
  <c r="X495" i="101"/>
  <c r="X393" i="101"/>
  <c r="X229" i="101"/>
  <c r="X234" i="101"/>
  <c r="X185" i="101"/>
  <c r="X494" i="101"/>
  <c r="X176" i="101"/>
  <c r="X119" i="101"/>
  <c r="X445" i="101"/>
  <c r="X497" i="101"/>
  <c r="X493" i="101"/>
  <c r="X333" i="101"/>
  <c r="X232" i="101"/>
  <c r="X118" i="101"/>
  <c r="X130" i="101"/>
  <c r="X120" i="101"/>
  <c r="X124" i="101"/>
  <c r="X75" i="101"/>
  <c r="X549" i="101"/>
  <c r="X546" i="101"/>
  <c r="X225" i="101"/>
  <c r="X233" i="101"/>
  <c r="X228" i="101"/>
  <c r="X184" i="101"/>
  <c r="X173" i="101"/>
  <c r="X126" i="101"/>
  <c r="X133" i="101"/>
  <c r="X117" i="101"/>
  <c r="X127" i="101"/>
  <c r="X220" i="101"/>
  <c r="X116" i="101"/>
  <c r="X444" i="101"/>
  <c r="X221" i="101"/>
  <c r="X231" i="101"/>
  <c r="X168" i="101"/>
  <c r="X121" i="101"/>
  <c r="X67" i="101"/>
  <c r="X227" i="101"/>
  <c r="X123" i="101"/>
  <c r="X341" i="101"/>
  <c r="X131" i="101"/>
  <c r="X223" i="101"/>
  <c r="X125" i="101"/>
  <c r="X122" i="101"/>
  <c r="X224" i="101"/>
  <c r="X174" i="101"/>
  <c r="X181" i="101"/>
  <c r="X129" i="101"/>
  <c r="X128" i="101"/>
  <c r="X172" i="101"/>
  <c r="V472" i="101"/>
  <c r="V420" i="101"/>
  <c r="V368" i="101"/>
  <c r="V316" i="101"/>
  <c r="V264" i="101"/>
  <c r="V212" i="101"/>
  <c r="V160" i="101"/>
  <c r="V108" i="101"/>
  <c r="V56" i="101"/>
  <c r="V524" i="101"/>
  <c r="T59" i="1073"/>
  <c r="T86" i="1073" s="1"/>
  <c r="T72" i="1073"/>
  <c r="T99" i="1073" s="1"/>
  <c r="T30" i="1097" s="1"/>
  <c r="S76" i="1073"/>
  <c r="S34" i="1073"/>
  <c r="S47" i="1073" s="1"/>
  <c r="S63" i="1073" s="1"/>
  <c r="R47" i="1073"/>
  <c r="R63" i="1073" s="1"/>
  <c r="V28" i="101"/>
  <c r="U27" i="101"/>
  <c r="U31" i="101" s="1"/>
  <c r="V157" i="101"/>
  <c r="W153" i="101" s="1"/>
  <c r="V49" i="101"/>
  <c r="V53" i="101" s="1"/>
  <c r="V209" i="101"/>
  <c r="W205" i="101" s="1"/>
  <c r="W447" i="101"/>
  <c r="W416" i="101" s="1"/>
  <c r="W421" i="101" s="1"/>
  <c r="V469" i="101"/>
  <c r="W465" i="101" s="1"/>
  <c r="V105" i="101"/>
  <c r="W101" i="101" s="1"/>
  <c r="W187" i="101"/>
  <c r="W156" i="101" s="1"/>
  <c r="W161" i="101" s="1"/>
  <c r="W395" i="101"/>
  <c r="W364" i="101" s="1"/>
  <c r="W369" i="101" s="1"/>
  <c r="V521" i="101"/>
  <c r="W517" i="101" s="1"/>
  <c r="W499" i="101"/>
  <c r="W468" i="101" s="1"/>
  <c r="W473" i="101" s="1"/>
  <c r="W551" i="101"/>
  <c r="W520" i="101" s="1"/>
  <c r="W525" i="101" s="1"/>
  <c r="V313" i="101"/>
  <c r="W309" i="101" s="1"/>
  <c r="V365" i="101"/>
  <c r="W361" i="101" s="1"/>
  <c r="W135" i="101"/>
  <c r="W104" i="101" s="1"/>
  <c r="W109" i="101" s="1"/>
  <c r="X271" i="101"/>
  <c r="X272" i="101"/>
  <c r="X273" i="101"/>
  <c r="X274" i="101"/>
  <c r="X275" i="101"/>
  <c r="X276" i="101"/>
  <c r="X277" i="101"/>
  <c r="X278" i="101"/>
  <c r="X279" i="101"/>
  <c r="X280" i="101"/>
  <c r="X281" i="101"/>
  <c r="X282" i="101"/>
  <c r="X283" i="101"/>
  <c r="X284" i="101"/>
  <c r="X285" i="101"/>
  <c r="X286" i="101"/>
  <c r="X287" i="101"/>
  <c r="X288" i="101"/>
  <c r="X289" i="101"/>
  <c r="X290" i="101"/>
  <c r="W239" i="101"/>
  <c r="W208" i="101" s="1"/>
  <c r="W213" i="101" s="1"/>
  <c r="W343" i="101"/>
  <c r="W312" i="101" s="1"/>
  <c r="W317" i="101" s="1"/>
  <c r="W291" i="101"/>
  <c r="W260" i="101" s="1"/>
  <c r="W265" i="101" s="1"/>
  <c r="V261" i="101"/>
  <c r="W257" i="101" s="1"/>
  <c r="V417" i="101"/>
  <c r="W413" i="101" s="1"/>
  <c r="Y4" i="101"/>
  <c r="W83" i="101"/>
  <c r="W52" i="101" s="1"/>
  <c r="W57" i="101" s="1"/>
  <c r="AA5" i="1077"/>
  <c r="AD5" i="1076" s="1"/>
  <c r="S90" i="1073" l="1"/>
  <c r="S108" i="1073" s="1"/>
  <c r="T21" i="1073"/>
  <c r="T32" i="1073" s="1"/>
  <c r="T45" i="1073" s="1"/>
  <c r="T61" i="1073" s="1"/>
  <c r="T88" i="1073" s="1"/>
  <c r="T19" i="1097" s="1"/>
  <c r="T18" i="1097"/>
  <c r="T73" i="1073"/>
  <c r="T100" i="1073" s="1"/>
  <c r="T31" i="1097" s="1"/>
  <c r="V16" i="1097"/>
  <c r="T17" i="1097"/>
  <c r="U30" i="1073"/>
  <c r="U43" i="1073" s="1"/>
  <c r="U59" i="1073" s="1"/>
  <c r="U86" i="1073" s="1"/>
  <c r="R111" i="1073"/>
  <c r="R113" i="1073" s="1"/>
  <c r="V18" i="1073"/>
  <c r="V19" i="1073" s="1"/>
  <c r="V31" i="1073" s="1"/>
  <c r="V44" i="1073" s="1"/>
  <c r="V71" i="1073"/>
  <c r="V98" i="1073" s="1"/>
  <c r="V29" i="1097" s="1"/>
  <c r="W17" i="1073"/>
  <c r="W29" i="1073" s="1"/>
  <c r="W42" i="1073" s="1"/>
  <c r="W58" i="1073" s="1"/>
  <c r="W85" i="1073" s="1"/>
  <c r="S34" i="1097"/>
  <c r="Y538" i="101"/>
  <c r="Y540" i="101"/>
  <c r="Y542" i="101"/>
  <c r="Y544" i="101"/>
  <c r="Y63" i="101"/>
  <c r="Y531" i="101"/>
  <c r="Y532" i="101"/>
  <c r="Y539" i="101"/>
  <c r="Y541" i="101"/>
  <c r="Y543" i="101"/>
  <c r="Y545" i="101"/>
  <c r="Y533" i="101"/>
  <c r="Y536" i="101"/>
  <c r="Y483" i="101"/>
  <c r="Y479" i="101"/>
  <c r="Y486" i="101"/>
  <c r="Y427" i="101"/>
  <c r="Y480" i="101"/>
  <c r="Y481" i="101"/>
  <c r="Y489" i="101"/>
  <c r="Y535" i="101"/>
  <c r="Y484" i="101"/>
  <c r="Y492" i="101"/>
  <c r="Y534" i="101"/>
  <c r="Y537" i="101"/>
  <c r="Y482" i="101"/>
  <c r="Y434" i="101"/>
  <c r="Y485" i="101"/>
  <c r="Y490" i="101"/>
  <c r="Y429" i="101"/>
  <c r="Y437" i="101"/>
  <c r="Y488" i="101"/>
  <c r="Y432" i="101"/>
  <c r="Y440" i="101"/>
  <c r="Y435" i="101"/>
  <c r="Y487" i="101"/>
  <c r="Y493" i="101"/>
  <c r="Y433" i="101"/>
  <c r="Y441" i="101"/>
  <c r="Y491" i="101"/>
  <c r="Y436" i="101"/>
  <c r="Y439" i="101"/>
  <c r="Y382" i="101"/>
  <c r="Y384" i="101"/>
  <c r="Y386" i="101"/>
  <c r="Y388" i="101"/>
  <c r="Y323" i="101"/>
  <c r="Y438" i="101"/>
  <c r="Y428" i="101"/>
  <c r="Y375" i="101"/>
  <c r="Y381" i="101"/>
  <c r="Y430" i="101"/>
  <c r="Y376" i="101"/>
  <c r="Y383" i="101"/>
  <c r="Y385" i="101"/>
  <c r="Y387" i="101"/>
  <c r="Y389" i="101"/>
  <c r="Y328" i="101"/>
  <c r="Y377" i="101"/>
  <c r="Y330" i="101"/>
  <c r="Y324" i="101"/>
  <c r="Y380" i="101"/>
  <c r="Y329" i="101"/>
  <c r="Y325" i="101"/>
  <c r="Y219" i="101"/>
  <c r="Y379" i="101"/>
  <c r="Y332" i="101"/>
  <c r="Y331" i="101"/>
  <c r="Y167" i="101"/>
  <c r="Y326" i="101"/>
  <c r="Y327" i="101"/>
  <c r="Y378" i="101"/>
  <c r="Y115" i="101"/>
  <c r="Y431" i="101"/>
  <c r="Y64" i="101"/>
  <c r="Y77" i="101"/>
  <c r="Y66" i="101"/>
  <c r="Y75" i="101"/>
  <c r="Y442" i="101"/>
  <c r="Y342" i="101"/>
  <c r="Y225" i="101"/>
  <c r="Y221" i="101"/>
  <c r="Y177" i="101"/>
  <c r="Y180" i="101"/>
  <c r="Y168" i="101"/>
  <c r="Y133" i="101"/>
  <c r="Y65" i="101"/>
  <c r="Y550" i="101"/>
  <c r="Y230" i="101"/>
  <c r="Y226" i="101"/>
  <c r="Y336" i="101"/>
  <c r="Y82" i="101"/>
  <c r="Y72" i="101"/>
  <c r="Y74" i="101"/>
  <c r="Y497" i="101"/>
  <c r="Y391" i="101"/>
  <c r="Y390" i="101"/>
  <c r="Y338" i="101"/>
  <c r="Y220" i="101"/>
  <c r="Y222" i="101"/>
  <c r="Y169" i="101"/>
  <c r="Y174" i="101"/>
  <c r="Y238" i="101"/>
  <c r="Y73" i="101"/>
  <c r="Y71" i="101"/>
  <c r="Y549" i="101"/>
  <c r="Y496" i="101"/>
  <c r="Y393" i="101"/>
  <c r="Y341" i="101"/>
  <c r="Y339" i="101"/>
  <c r="Y236" i="101"/>
  <c r="Y227" i="101"/>
  <c r="Y176" i="101"/>
  <c r="Y186" i="101"/>
  <c r="Y80" i="101"/>
  <c r="Y547" i="101"/>
  <c r="Y495" i="101"/>
  <c r="Y333" i="101"/>
  <c r="Y228" i="101"/>
  <c r="Y231" i="101"/>
  <c r="Y223" i="101"/>
  <c r="Y68" i="101"/>
  <c r="Y81" i="101"/>
  <c r="Y70" i="101"/>
  <c r="Y79" i="101"/>
  <c r="Y546" i="101"/>
  <c r="Y494" i="101"/>
  <c r="Y445" i="101"/>
  <c r="Y394" i="101"/>
  <c r="Y335" i="101"/>
  <c r="Y337" i="101"/>
  <c r="Y232" i="101"/>
  <c r="Y173" i="101"/>
  <c r="Y69" i="101"/>
  <c r="Y67" i="101"/>
  <c r="Y444" i="101"/>
  <c r="Y179" i="101"/>
  <c r="Y118" i="101"/>
  <c r="Y131" i="101"/>
  <c r="Y121" i="101"/>
  <c r="Y125" i="101"/>
  <c r="Y237" i="101"/>
  <c r="Y116" i="101"/>
  <c r="Y446" i="101"/>
  <c r="Y498" i="101"/>
  <c r="Y443" i="101"/>
  <c r="Y235" i="101"/>
  <c r="Y172" i="101"/>
  <c r="Y175" i="101"/>
  <c r="Y128" i="101"/>
  <c r="Y122" i="101"/>
  <c r="Y234" i="101"/>
  <c r="Y229" i="101"/>
  <c r="Y178" i="101"/>
  <c r="Y129" i="101"/>
  <c r="Y124" i="101"/>
  <c r="Y548" i="101"/>
  <c r="Y78" i="101"/>
  <c r="Y233" i="101"/>
  <c r="Y392" i="101"/>
  <c r="Y334" i="101"/>
  <c r="Y185" i="101"/>
  <c r="Y181" i="101"/>
  <c r="Y184" i="101"/>
  <c r="Y170" i="101"/>
  <c r="Y171" i="101"/>
  <c r="Y126" i="101"/>
  <c r="Y130" i="101"/>
  <c r="Y224" i="101"/>
  <c r="Y127" i="101"/>
  <c r="Y134" i="101"/>
  <c r="Y76" i="101"/>
  <c r="Y119" i="101"/>
  <c r="Y183" i="101"/>
  <c r="Y123" i="101"/>
  <c r="Y132" i="101"/>
  <c r="Y117" i="101"/>
  <c r="Y120" i="101"/>
  <c r="Y340" i="101"/>
  <c r="Y182" i="101"/>
  <c r="W472" i="101"/>
  <c r="W420" i="101"/>
  <c r="W368" i="101"/>
  <c r="W316" i="101"/>
  <c r="W264" i="101"/>
  <c r="W212" i="101"/>
  <c r="W160" i="101"/>
  <c r="W108" i="101"/>
  <c r="W56" i="101"/>
  <c r="W524" i="101"/>
  <c r="S103" i="1073"/>
  <c r="S109" i="1073" s="1"/>
  <c r="T90" i="1073"/>
  <c r="U60" i="1073"/>
  <c r="U87" i="1073" s="1"/>
  <c r="U73" i="1073"/>
  <c r="U100" i="1073" s="1"/>
  <c r="U31" i="1097" s="1"/>
  <c r="S35" i="1073"/>
  <c r="U21" i="1073"/>
  <c r="U32" i="1073" s="1"/>
  <c r="U45" i="1073" s="1"/>
  <c r="U61" i="1073" s="1"/>
  <c r="U88" i="1073" s="1"/>
  <c r="U19" i="1097" s="1"/>
  <c r="V27" i="101"/>
  <c r="V31" i="101" s="1"/>
  <c r="W28" i="101"/>
  <c r="W417" i="101"/>
  <c r="X413" i="101" s="1"/>
  <c r="W49" i="101"/>
  <c r="W53" i="101" s="1"/>
  <c r="W469" i="101"/>
  <c r="X465" i="101" s="1"/>
  <c r="W365" i="101"/>
  <c r="X361" i="101" s="1"/>
  <c r="X447" i="101"/>
  <c r="X416" i="101" s="1"/>
  <c r="X421" i="101" s="1"/>
  <c r="X551" i="101"/>
  <c r="X520" i="101" s="1"/>
  <c r="X525" i="101" s="1"/>
  <c r="W157" i="101"/>
  <c r="X153" i="101" s="1"/>
  <c r="X395" i="101"/>
  <c r="X364" i="101" s="1"/>
  <c r="X369" i="101" s="1"/>
  <c r="X291" i="101"/>
  <c r="X260" i="101" s="1"/>
  <c r="X265" i="101" s="1"/>
  <c r="X187" i="101"/>
  <c r="X156" i="101" s="1"/>
  <c r="W209" i="101"/>
  <c r="X205" i="101" s="1"/>
  <c r="Y271" i="101"/>
  <c r="Y272" i="101"/>
  <c r="Y273" i="101"/>
  <c r="Y274" i="101"/>
  <c r="Y275" i="101"/>
  <c r="Y276" i="101"/>
  <c r="Y277" i="101"/>
  <c r="Y278" i="101"/>
  <c r="Y279" i="101"/>
  <c r="Y280" i="101"/>
  <c r="Y281" i="101"/>
  <c r="Y282" i="101"/>
  <c r="Y283" i="101"/>
  <c r="Y284" i="101"/>
  <c r="Y285" i="101"/>
  <c r="Y286" i="101"/>
  <c r="Y287" i="101"/>
  <c r="Y288" i="101"/>
  <c r="Y289" i="101"/>
  <c r="Y290" i="101"/>
  <c r="W261" i="101"/>
  <c r="X257" i="101" s="1"/>
  <c r="X135" i="101"/>
  <c r="X104" i="101" s="1"/>
  <c r="X109" i="101" s="1"/>
  <c r="X499" i="101"/>
  <c r="X468" i="101" s="1"/>
  <c r="X473" i="101" s="1"/>
  <c r="W521" i="101"/>
  <c r="X517" i="101" s="1"/>
  <c r="W105" i="101"/>
  <c r="X101" i="101" s="1"/>
  <c r="X239" i="101"/>
  <c r="X208" i="101" s="1"/>
  <c r="X213" i="101" s="1"/>
  <c r="W313" i="101"/>
  <c r="X309" i="101" s="1"/>
  <c r="X343" i="101"/>
  <c r="X312" i="101" s="1"/>
  <c r="X317" i="101" s="1"/>
  <c r="Z4" i="101"/>
  <c r="X83" i="101"/>
  <c r="X52" i="101" s="1"/>
  <c r="X57" i="101" s="1"/>
  <c r="AB5" i="1077"/>
  <c r="AE5" i="1076" s="1"/>
  <c r="S111" i="1073" l="1"/>
  <c r="S113" i="1073" s="1"/>
  <c r="T34" i="1073"/>
  <c r="T76" i="1073"/>
  <c r="U72" i="1073"/>
  <c r="U99" i="1073" s="1"/>
  <c r="U30" i="1097" s="1"/>
  <c r="W16" i="1097"/>
  <c r="U18" i="1097"/>
  <c r="U17" i="1097"/>
  <c r="W71" i="1073"/>
  <c r="W98" i="1073" s="1"/>
  <c r="W29" i="1097" s="1"/>
  <c r="V30" i="1073"/>
  <c r="V43" i="1073" s="1"/>
  <c r="V59" i="1073" s="1"/>
  <c r="V86" i="1073" s="1"/>
  <c r="R21" i="1097"/>
  <c r="X17" i="1073"/>
  <c r="X29" i="1073" s="1"/>
  <c r="X42" i="1073" s="1"/>
  <c r="X71" i="1073" s="1"/>
  <c r="X98" i="1073" s="1"/>
  <c r="X29" i="1097" s="1"/>
  <c r="W18" i="1073"/>
  <c r="W19" i="1073" s="1"/>
  <c r="W31" i="1073" s="1"/>
  <c r="W44" i="1073" s="1"/>
  <c r="T34" i="1097"/>
  <c r="Q21" i="1097"/>
  <c r="T103" i="1073"/>
  <c r="T109" i="1073" s="1"/>
  <c r="T108" i="1073"/>
  <c r="Z538" i="101"/>
  <c r="Z540" i="101"/>
  <c r="Z542" i="101"/>
  <c r="Z544" i="101"/>
  <c r="Z546" i="101"/>
  <c r="Z63" i="101"/>
  <c r="Z531" i="101"/>
  <c r="Z537" i="101"/>
  <c r="Z533" i="101"/>
  <c r="Z534" i="101"/>
  <c r="Z535" i="101"/>
  <c r="Z541" i="101"/>
  <c r="Z536" i="101"/>
  <c r="Z483" i="101"/>
  <c r="Z491" i="101"/>
  <c r="Z479" i="101"/>
  <c r="Z486" i="101"/>
  <c r="Z494" i="101"/>
  <c r="Z543" i="101"/>
  <c r="Z480" i="101"/>
  <c r="Z481" i="101"/>
  <c r="Z489" i="101"/>
  <c r="Z532" i="101"/>
  <c r="Z482" i="101"/>
  <c r="Z484" i="101"/>
  <c r="Z428" i="101"/>
  <c r="Z431" i="101"/>
  <c r="Z439" i="101"/>
  <c r="Z492" i="101"/>
  <c r="Z434" i="101"/>
  <c r="Z442" i="101"/>
  <c r="Z485" i="101"/>
  <c r="Z490" i="101"/>
  <c r="Z429" i="101"/>
  <c r="Z437" i="101"/>
  <c r="Z488" i="101"/>
  <c r="Z432" i="101"/>
  <c r="Z440" i="101"/>
  <c r="Z430" i="101"/>
  <c r="Z438" i="101"/>
  <c r="Z487" i="101"/>
  <c r="Z493" i="101"/>
  <c r="Z433" i="101"/>
  <c r="Z441" i="101"/>
  <c r="Z427" i="101"/>
  <c r="Z378" i="101"/>
  <c r="Z379" i="101"/>
  <c r="Z326" i="101"/>
  <c r="Z539" i="101"/>
  <c r="Z545" i="101"/>
  <c r="Z435" i="101"/>
  <c r="Z375" i="101"/>
  <c r="Z381" i="101"/>
  <c r="Z325" i="101"/>
  <c r="Z388" i="101"/>
  <c r="Z377" i="101"/>
  <c r="Z383" i="101"/>
  <c r="Z390" i="101"/>
  <c r="Z330" i="101"/>
  <c r="Z376" i="101"/>
  <c r="Z385" i="101"/>
  <c r="Z324" i="101"/>
  <c r="Z380" i="101"/>
  <c r="Z387" i="101"/>
  <c r="Z329" i="101"/>
  <c r="Z436" i="101"/>
  <c r="Z382" i="101"/>
  <c r="Z327" i="101"/>
  <c r="Z333" i="101"/>
  <c r="Z384" i="101"/>
  <c r="Z332" i="101"/>
  <c r="Z389" i="101"/>
  <c r="Z167" i="101"/>
  <c r="Z323" i="101"/>
  <c r="Z331" i="101"/>
  <c r="Z386" i="101"/>
  <c r="Z328" i="101"/>
  <c r="Z219" i="101"/>
  <c r="Z115" i="101"/>
  <c r="Z134" i="101"/>
  <c r="Z76" i="101"/>
  <c r="Z77" i="101"/>
  <c r="Z78" i="101"/>
  <c r="Z550" i="101"/>
  <c r="Z547" i="101"/>
  <c r="Z497" i="101"/>
  <c r="Z393" i="101"/>
  <c r="Z339" i="101"/>
  <c r="Z341" i="101"/>
  <c r="Z220" i="101"/>
  <c r="Z231" i="101"/>
  <c r="Z227" i="101"/>
  <c r="Z230" i="101"/>
  <c r="Z226" i="101"/>
  <c r="Z178" i="101"/>
  <c r="Z185" i="101"/>
  <c r="Z65" i="101"/>
  <c r="Z66" i="101"/>
  <c r="Z75" i="101"/>
  <c r="Z496" i="101"/>
  <c r="Z224" i="101"/>
  <c r="Z223" i="101"/>
  <c r="Z222" i="101"/>
  <c r="Z237" i="101"/>
  <c r="Z173" i="101"/>
  <c r="Z64" i="101"/>
  <c r="Z549" i="101"/>
  <c r="Z495" i="101"/>
  <c r="Z446" i="101"/>
  <c r="Z236" i="101"/>
  <c r="Z234" i="101"/>
  <c r="Z170" i="101"/>
  <c r="Z182" i="101"/>
  <c r="Z180" i="101"/>
  <c r="Z72" i="101"/>
  <c r="Z73" i="101"/>
  <c r="Z74" i="101"/>
  <c r="Z445" i="101"/>
  <c r="Z342" i="101"/>
  <c r="Z337" i="101"/>
  <c r="Z235" i="101"/>
  <c r="Z174" i="101"/>
  <c r="Z172" i="101"/>
  <c r="Z181" i="101"/>
  <c r="Z169" i="101"/>
  <c r="Z71" i="101"/>
  <c r="Z548" i="101"/>
  <c r="Z444" i="101"/>
  <c r="Z392" i="101"/>
  <c r="Z340" i="101"/>
  <c r="Z338" i="101"/>
  <c r="Z81" i="101"/>
  <c r="Z82" i="101"/>
  <c r="Z443" i="101"/>
  <c r="Z334" i="101"/>
  <c r="Z335" i="101"/>
  <c r="Z228" i="101"/>
  <c r="Z225" i="101"/>
  <c r="Z221" i="101"/>
  <c r="Z238" i="101"/>
  <c r="Z171" i="101"/>
  <c r="Z129" i="101"/>
  <c r="Z125" i="101"/>
  <c r="Z119" i="101"/>
  <c r="Z132" i="101"/>
  <c r="Z229" i="101"/>
  <c r="Z184" i="101"/>
  <c r="Z177" i="101"/>
  <c r="Z183" i="101"/>
  <c r="Z127" i="101"/>
  <c r="Z79" i="101"/>
  <c r="Z176" i="101"/>
  <c r="Z120" i="101"/>
  <c r="Z123" i="101"/>
  <c r="Z116" i="101"/>
  <c r="Z80" i="101"/>
  <c r="Z498" i="101"/>
  <c r="Z168" i="101"/>
  <c r="Z128" i="101"/>
  <c r="Z131" i="101"/>
  <c r="Z124" i="101"/>
  <c r="Z118" i="101"/>
  <c r="Z394" i="101"/>
  <c r="Z233" i="101"/>
  <c r="Z122" i="101"/>
  <c r="Z126" i="101"/>
  <c r="Z69" i="101"/>
  <c r="Z70" i="101"/>
  <c r="Z232" i="101"/>
  <c r="Z179" i="101"/>
  <c r="Z121" i="101"/>
  <c r="Z130" i="101"/>
  <c r="Z133" i="101"/>
  <c r="Z117" i="101"/>
  <c r="Z68" i="101"/>
  <c r="Z67" i="101"/>
  <c r="Z391" i="101"/>
  <c r="Z186" i="101"/>
  <c r="Z175" i="101"/>
  <c r="Z336" i="101"/>
  <c r="X420" i="101"/>
  <c r="X472" i="101"/>
  <c r="X368" i="101"/>
  <c r="X316" i="101"/>
  <c r="X264" i="101"/>
  <c r="X212" i="101"/>
  <c r="X160" i="101"/>
  <c r="X108" i="101"/>
  <c r="X56" i="101"/>
  <c r="X524" i="101"/>
  <c r="X521" i="101"/>
  <c r="Y517" i="101" s="1"/>
  <c r="U90" i="1073"/>
  <c r="V60" i="1073"/>
  <c r="V87" i="1073" s="1"/>
  <c r="V73" i="1073"/>
  <c r="V100" i="1073" s="1"/>
  <c r="V31" i="1097" s="1"/>
  <c r="T47" i="1073"/>
  <c r="T63" i="1073" s="1"/>
  <c r="U34" i="1073"/>
  <c r="U35" i="1073" s="1"/>
  <c r="T35" i="1073"/>
  <c r="V21" i="1073"/>
  <c r="W27" i="101"/>
  <c r="W31" i="101" s="1"/>
  <c r="X261" i="101"/>
  <c r="Y257" i="101" s="1"/>
  <c r="X49" i="101"/>
  <c r="X53" i="101" s="1"/>
  <c r="X417" i="101"/>
  <c r="Y413" i="101" s="1"/>
  <c r="X105" i="101"/>
  <c r="Y101" i="101" s="1"/>
  <c r="Y239" i="101"/>
  <c r="Y208" i="101" s="1"/>
  <c r="Y213" i="101" s="1"/>
  <c r="X365" i="101"/>
  <c r="Y361" i="101" s="1"/>
  <c r="Y447" i="101"/>
  <c r="Y416" i="101" s="1"/>
  <c r="Y421" i="101" s="1"/>
  <c r="Y187" i="101"/>
  <c r="Y156" i="101" s="1"/>
  <c r="Y161" i="101" s="1"/>
  <c r="Y551" i="101"/>
  <c r="Y520" i="101" s="1"/>
  <c r="Y525" i="101" s="1"/>
  <c r="X209" i="101"/>
  <c r="Y205" i="101" s="1"/>
  <c r="Z272" i="101"/>
  <c r="Z271" i="101"/>
  <c r="Z273" i="101"/>
  <c r="Z274" i="101"/>
  <c r="Z275" i="101"/>
  <c r="Z276" i="101"/>
  <c r="Z277" i="101"/>
  <c r="Z278" i="101"/>
  <c r="Z279" i="101"/>
  <c r="Z280" i="101"/>
  <c r="Z281" i="101"/>
  <c r="Z282" i="101"/>
  <c r="Z283" i="101"/>
  <c r="Z284" i="101"/>
  <c r="Z285" i="101"/>
  <c r="Z286" i="101"/>
  <c r="Z287" i="101"/>
  <c r="Z288" i="101"/>
  <c r="Z289" i="101"/>
  <c r="Z290" i="101"/>
  <c r="Y499" i="101"/>
  <c r="Y468" i="101" s="1"/>
  <c r="Y473" i="101" s="1"/>
  <c r="X161" i="101"/>
  <c r="X28" i="101" s="1"/>
  <c r="X157" i="101"/>
  <c r="Y153" i="101" s="1"/>
  <c r="Y343" i="101"/>
  <c r="Y312" i="101" s="1"/>
  <c r="Y317" i="101" s="1"/>
  <c r="X469" i="101"/>
  <c r="Y465" i="101" s="1"/>
  <c r="Y291" i="101"/>
  <c r="Y260" i="101" s="1"/>
  <c r="Y265" i="101" s="1"/>
  <c r="X313" i="101"/>
  <c r="Y309" i="101" s="1"/>
  <c r="Y135" i="101"/>
  <c r="Y104" i="101" s="1"/>
  <c r="Y109" i="101" s="1"/>
  <c r="Y395" i="101"/>
  <c r="Y364" i="101" s="1"/>
  <c r="Y369" i="101" s="1"/>
  <c r="AA4" i="101"/>
  <c r="Y83" i="101"/>
  <c r="Y52" i="101" s="1"/>
  <c r="Y57" i="101" s="1"/>
  <c r="AC5" i="1077"/>
  <c r="AF5" i="1076" s="1"/>
  <c r="U76" i="1073" l="1"/>
  <c r="V17" i="1097"/>
  <c r="V18" i="1097"/>
  <c r="W30" i="1073"/>
  <c r="W43" i="1073" s="1"/>
  <c r="W59" i="1073" s="1"/>
  <c r="W86" i="1073" s="1"/>
  <c r="V72" i="1073"/>
  <c r="V99" i="1073" s="1"/>
  <c r="V30" i="1097" s="1"/>
  <c r="T21" i="1097"/>
  <c r="X58" i="1073"/>
  <c r="X85" i="1073" s="1"/>
  <c r="U34" i="1097"/>
  <c r="T111" i="1073"/>
  <c r="T113" i="1073" s="1"/>
  <c r="Y17" i="1073"/>
  <c r="Y29" i="1073" s="1"/>
  <c r="Y42" i="1073" s="1"/>
  <c r="Y58" i="1073" s="1"/>
  <c r="Y85" i="1073" s="1"/>
  <c r="X18" i="1073"/>
  <c r="X19" i="1073" s="1"/>
  <c r="X31" i="1073" s="1"/>
  <c r="X44" i="1073" s="1"/>
  <c r="S21" i="1097"/>
  <c r="U21" i="1097"/>
  <c r="U103" i="1073"/>
  <c r="U109" i="1073" s="1"/>
  <c r="U108" i="1073"/>
  <c r="AA534" i="101"/>
  <c r="AA535" i="101"/>
  <c r="AA538" i="101"/>
  <c r="AA540" i="101"/>
  <c r="AA542" i="101"/>
  <c r="AA544" i="101"/>
  <c r="AA546" i="101"/>
  <c r="AA63" i="101"/>
  <c r="AA480" i="101"/>
  <c r="AA532" i="101"/>
  <c r="AA533" i="101"/>
  <c r="AA536" i="101"/>
  <c r="AA539" i="101"/>
  <c r="AA545" i="101"/>
  <c r="AA541" i="101"/>
  <c r="AA488" i="101"/>
  <c r="AA483" i="101"/>
  <c r="AA491" i="101"/>
  <c r="AA479" i="101"/>
  <c r="AA486" i="101"/>
  <c r="AA484" i="101"/>
  <c r="AA537" i="101"/>
  <c r="AA427" i="101"/>
  <c r="AA436" i="101"/>
  <c r="AA428" i="101"/>
  <c r="AA431" i="101"/>
  <c r="AA439" i="101"/>
  <c r="AA547" i="101"/>
  <c r="AA492" i="101"/>
  <c r="AA495" i="101"/>
  <c r="AA434" i="101"/>
  <c r="AA442" i="101"/>
  <c r="AA482" i="101"/>
  <c r="AA485" i="101"/>
  <c r="AA490" i="101"/>
  <c r="AA494" i="101"/>
  <c r="AA429" i="101"/>
  <c r="AA437" i="101"/>
  <c r="AA435" i="101"/>
  <c r="AA443" i="101"/>
  <c r="AA531" i="101"/>
  <c r="AA481" i="101"/>
  <c r="AA489" i="101"/>
  <c r="AA430" i="101"/>
  <c r="AA438" i="101"/>
  <c r="AA377" i="101"/>
  <c r="AA380" i="101"/>
  <c r="AA378" i="101"/>
  <c r="AA379" i="101"/>
  <c r="AA324" i="101"/>
  <c r="AA543" i="101"/>
  <c r="AA382" i="101"/>
  <c r="AA384" i="101"/>
  <c r="AA386" i="101"/>
  <c r="AA388" i="101"/>
  <c r="AA390" i="101"/>
  <c r="AA487" i="101"/>
  <c r="AA433" i="101"/>
  <c r="AA440" i="101"/>
  <c r="AA327" i="101"/>
  <c r="AA381" i="101"/>
  <c r="AA323" i="101"/>
  <c r="AA331" i="101"/>
  <c r="AA220" i="101"/>
  <c r="AA383" i="101"/>
  <c r="AA330" i="101"/>
  <c r="AA493" i="101"/>
  <c r="AA376" i="101"/>
  <c r="AA385" i="101"/>
  <c r="AA389" i="101"/>
  <c r="AA326" i="101"/>
  <c r="AA328" i="101"/>
  <c r="AA334" i="101"/>
  <c r="AA219" i="101"/>
  <c r="AA432" i="101"/>
  <c r="AA441" i="101"/>
  <c r="AA391" i="101"/>
  <c r="AA333" i="101"/>
  <c r="AA375" i="101"/>
  <c r="AA387" i="101"/>
  <c r="AA325" i="101"/>
  <c r="AA329" i="101"/>
  <c r="AA167" i="101"/>
  <c r="AA332" i="101"/>
  <c r="AA168" i="101"/>
  <c r="AA115" i="101"/>
  <c r="AA550" i="101"/>
  <c r="AA66" i="101"/>
  <c r="AA64" i="101"/>
  <c r="AA234" i="101"/>
  <c r="AA223" i="101"/>
  <c r="AA174" i="101"/>
  <c r="AA342" i="101"/>
  <c r="AA73" i="101"/>
  <c r="AA75" i="101"/>
  <c r="AA338" i="101"/>
  <c r="AA237" i="101"/>
  <c r="AA224" i="101"/>
  <c r="AA175" i="101"/>
  <c r="AA74" i="101"/>
  <c r="AA72" i="101"/>
  <c r="AA548" i="101"/>
  <c r="AA549" i="101"/>
  <c r="AA498" i="101"/>
  <c r="AA392" i="101"/>
  <c r="AA235" i="101"/>
  <c r="AA232" i="101"/>
  <c r="AA177" i="101"/>
  <c r="AA176" i="101"/>
  <c r="AA394" i="101"/>
  <c r="AA81" i="101"/>
  <c r="AA497" i="101"/>
  <c r="AA393" i="101"/>
  <c r="AA341" i="101"/>
  <c r="AA227" i="101"/>
  <c r="AA229" i="101"/>
  <c r="AA225" i="101"/>
  <c r="AA186" i="101"/>
  <c r="AA183" i="101"/>
  <c r="AA69" i="101"/>
  <c r="AA82" i="101"/>
  <c r="AA71" i="101"/>
  <c r="AA80" i="101"/>
  <c r="AA496" i="101"/>
  <c r="AA336" i="101"/>
  <c r="AA238" i="101"/>
  <c r="AA70" i="101"/>
  <c r="AA68" i="101"/>
  <c r="AA446" i="101"/>
  <c r="AA339" i="101"/>
  <c r="AA337" i="101"/>
  <c r="AA340" i="101"/>
  <c r="AA230" i="101"/>
  <c r="AA226" i="101"/>
  <c r="AA233" i="101"/>
  <c r="AA228" i="101"/>
  <c r="AA182" i="101"/>
  <c r="AA173" i="101"/>
  <c r="AA129" i="101"/>
  <c r="AA116" i="101"/>
  <c r="AA65" i="101"/>
  <c r="AA67" i="101"/>
  <c r="AA231" i="101"/>
  <c r="AA179" i="101"/>
  <c r="AA125" i="101"/>
  <c r="AA118" i="101"/>
  <c r="AA119" i="101"/>
  <c r="AA445" i="101"/>
  <c r="AA169" i="101"/>
  <c r="AA131" i="101"/>
  <c r="AA128" i="101"/>
  <c r="AA122" i="101"/>
  <c r="AA132" i="101"/>
  <c r="AA222" i="101"/>
  <c r="AA335" i="101"/>
  <c r="AA444" i="101"/>
  <c r="AA221" i="101"/>
  <c r="AA185" i="101"/>
  <c r="AA171" i="101"/>
  <c r="AA172" i="101"/>
  <c r="AA134" i="101"/>
  <c r="AA178" i="101"/>
  <c r="AA120" i="101"/>
  <c r="AA133" i="101"/>
  <c r="AA127" i="101"/>
  <c r="AA170" i="101"/>
  <c r="AA130" i="101"/>
  <c r="AA184" i="101"/>
  <c r="AA117" i="101"/>
  <c r="AA236" i="101"/>
  <c r="AA181" i="101"/>
  <c r="AA123" i="101"/>
  <c r="AA78" i="101"/>
  <c r="AA76" i="101"/>
  <c r="AA180" i="101"/>
  <c r="AA121" i="101"/>
  <c r="AA124" i="101"/>
  <c r="AA77" i="101"/>
  <c r="AA79" i="101"/>
  <c r="AA126" i="101"/>
  <c r="Y472" i="101"/>
  <c r="Y420" i="101"/>
  <c r="Y368" i="101"/>
  <c r="Y316" i="101"/>
  <c r="Y264" i="101"/>
  <c r="Y212" i="101"/>
  <c r="Y160" i="101"/>
  <c r="Y108" i="101"/>
  <c r="Y56" i="101"/>
  <c r="Y524" i="101"/>
  <c r="W60" i="1073"/>
  <c r="W87" i="1073" s="1"/>
  <c r="W73" i="1073"/>
  <c r="W100" i="1073" s="1"/>
  <c r="W31" i="1097" s="1"/>
  <c r="U47" i="1073"/>
  <c r="U63" i="1073" s="1"/>
  <c r="V32" i="1073"/>
  <c r="V45" i="1073" s="1"/>
  <c r="V61" i="1073" s="1"/>
  <c r="V88" i="1073" s="1"/>
  <c r="V19" i="1097" s="1"/>
  <c r="W21" i="1073"/>
  <c r="W32" i="1073" s="1"/>
  <c r="W45" i="1073" s="1"/>
  <c r="W61" i="1073" s="1"/>
  <c r="W88" i="1073" s="1"/>
  <c r="W19" i="1097" s="1"/>
  <c r="Y28" i="101"/>
  <c r="X27" i="101"/>
  <c r="X31" i="101" s="1"/>
  <c r="Y417" i="101"/>
  <c r="Z413" i="101" s="1"/>
  <c r="Y49" i="101"/>
  <c r="Y53" i="101" s="1"/>
  <c r="Y209" i="101"/>
  <c r="Z205" i="101" s="1"/>
  <c r="Y313" i="101"/>
  <c r="Z309" i="101" s="1"/>
  <c r="Y157" i="101"/>
  <c r="Z153" i="101" s="1"/>
  <c r="Z343" i="101"/>
  <c r="Z312" i="101" s="1"/>
  <c r="Z317" i="101" s="1"/>
  <c r="Y469" i="101"/>
  <c r="Z465" i="101" s="1"/>
  <c r="Z291" i="101"/>
  <c r="Z260" i="101" s="1"/>
  <c r="Z265" i="101" s="1"/>
  <c r="Z239" i="101"/>
  <c r="Z208" i="101" s="1"/>
  <c r="Z213" i="101" s="1"/>
  <c r="Y261" i="101"/>
  <c r="Z257" i="101" s="1"/>
  <c r="Z187" i="101"/>
  <c r="Z156" i="101" s="1"/>
  <c r="Z161" i="101" s="1"/>
  <c r="Z499" i="101"/>
  <c r="Z468" i="101" s="1"/>
  <c r="Z473" i="101" s="1"/>
  <c r="Y521" i="101"/>
  <c r="Z517" i="101" s="1"/>
  <c r="AA271" i="101"/>
  <c r="AA272" i="101"/>
  <c r="AA273" i="101"/>
  <c r="AA274" i="101"/>
  <c r="AA275" i="101"/>
  <c r="AA276" i="101"/>
  <c r="AA277" i="101"/>
  <c r="AA278" i="101"/>
  <c r="AA279" i="101"/>
  <c r="AA280" i="101"/>
  <c r="AA281" i="101"/>
  <c r="AA282" i="101"/>
  <c r="AA283" i="101"/>
  <c r="AA284" i="101"/>
  <c r="AA285" i="101"/>
  <c r="AA286" i="101"/>
  <c r="AA287" i="101"/>
  <c r="AA288" i="101"/>
  <c r="AA289" i="101"/>
  <c r="AA290" i="101"/>
  <c r="Z135" i="101"/>
  <c r="Z104" i="101" s="1"/>
  <c r="Z109" i="101" s="1"/>
  <c r="Z395" i="101"/>
  <c r="Z364" i="101" s="1"/>
  <c r="Z369" i="101" s="1"/>
  <c r="Z551" i="101"/>
  <c r="Z520" i="101" s="1"/>
  <c r="Z525" i="101" s="1"/>
  <c r="Y365" i="101"/>
  <c r="Z361" i="101" s="1"/>
  <c r="Z447" i="101"/>
  <c r="Z416" i="101" s="1"/>
  <c r="Z421" i="101" s="1"/>
  <c r="Y105" i="101"/>
  <c r="Z101" i="101" s="1"/>
  <c r="AB4" i="101"/>
  <c r="Z83" i="101"/>
  <c r="Z52" i="101" s="1"/>
  <c r="Z57" i="101" s="1"/>
  <c r="AD5" i="1077"/>
  <c r="W72" i="1073" l="1"/>
  <c r="W99" i="1073" s="1"/>
  <c r="W30" i="1097" s="1"/>
  <c r="X16" i="1097"/>
  <c r="W17" i="1097"/>
  <c r="W18" i="1097"/>
  <c r="Y16" i="1097"/>
  <c r="V76" i="1073"/>
  <c r="Y71" i="1073"/>
  <c r="Y98" i="1073" s="1"/>
  <c r="Y29" i="1097" s="1"/>
  <c r="X30" i="1073"/>
  <c r="X43" i="1073" s="1"/>
  <c r="X59" i="1073" s="1"/>
  <c r="X86" i="1073" s="1"/>
  <c r="U111" i="1073"/>
  <c r="U113" i="1073" s="1"/>
  <c r="V34" i="1097"/>
  <c r="Y18" i="1073"/>
  <c r="Y19" i="1073" s="1"/>
  <c r="Y31" i="1073" s="1"/>
  <c r="Y44" i="1073" s="1"/>
  <c r="Z17" i="1073"/>
  <c r="Z29" i="1073" s="1"/>
  <c r="Z42" i="1073" s="1"/>
  <c r="Z71" i="1073" s="1"/>
  <c r="Z98" i="1073" s="1"/>
  <c r="Z29" i="1097" s="1"/>
  <c r="AB533" i="101"/>
  <c r="AB536" i="101"/>
  <c r="AB534" i="101"/>
  <c r="AB535" i="101"/>
  <c r="AB63" i="101"/>
  <c r="AB531" i="101"/>
  <c r="AB532" i="101"/>
  <c r="AB539" i="101"/>
  <c r="AB541" i="101"/>
  <c r="AB482" i="101"/>
  <c r="AB545" i="101"/>
  <c r="AB485" i="101"/>
  <c r="AB493" i="101"/>
  <c r="AB544" i="101"/>
  <c r="AB548" i="101"/>
  <c r="AB488" i="101"/>
  <c r="AB496" i="101"/>
  <c r="AB538" i="101"/>
  <c r="AB483" i="101"/>
  <c r="AB491" i="101"/>
  <c r="AB543" i="101"/>
  <c r="AB547" i="101"/>
  <c r="AB481" i="101"/>
  <c r="AB542" i="101"/>
  <c r="AB546" i="101"/>
  <c r="AB540" i="101"/>
  <c r="AB487" i="101"/>
  <c r="AB433" i="101"/>
  <c r="AB441" i="101"/>
  <c r="AB484" i="101"/>
  <c r="AB427" i="101"/>
  <c r="AB436" i="101"/>
  <c r="AB444" i="101"/>
  <c r="AB480" i="101"/>
  <c r="AB428" i="101"/>
  <c r="AB431" i="101"/>
  <c r="AB439" i="101"/>
  <c r="AB492" i="101"/>
  <c r="AB495" i="101"/>
  <c r="AB434" i="101"/>
  <c r="AB442" i="101"/>
  <c r="AB537" i="101"/>
  <c r="AB432" i="101"/>
  <c r="AB440" i="101"/>
  <c r="AB479" i="101"/>
  <c r="AB435" i="101"/>
  <c r="AB443" i="101"/>
  <c r="AB376" i="101"/>
  <c r="AB383" i="101"/>
  <c r="AB385" i="101"/>
  <c r="AB387" i="101"/>
  <c r="AB389" i="101"/>
  <c r="AB391" i="101"/>
  <c r="AB486" i="101"/>
  <c r="AB494" i="101"/>
  <c r="AB429" i="101"/>
  <c r="AB377" i="101"/>
  <c r="AB380" i="101"/>
  <c r="AB329" i="101"/>
  <c r="AB330" i="101"/>
  <c r="AB438" i="101"/>
  <c r="AB382" i="101"/>
  <c r="AB384" i="101"/>
  <c r="AB386" i="101"/>
  <c r="AB388" i="101"/>
  <c r="AB390" i="101"/>
  <c r="AB392" i="101"/>
  <c r="AB490" i="101"/>
  <c r="AB378" i="101"/>
  <c r="AB332" i="101"/>
  <c r="AB381" i="101"/>
  <c r="AB323" i="101"/>
  <c r="AB331" i="101"/>
  <c r="AB430" i="101"/>
  <c r="AB220" i="101"/>
  <c r="AB324" i="101"/>
  <c r="AB375" i="101"/>
  <c r="AB325" i="101"/>
  <c r="AB335" i="101"/>
  <c r="AB221" i="101"/>
  <c r="AB379" i="101"/>
  <c r="AB326" i="101"/>
  <c r="AB327" i="101"/>
  <c r="AB328" i="101"/>
  <c r="AB334" i="101"/>
  <c r="AB219" i="101"/>
  <c r="AB168" i="101"/>
  <c r="AB489" i="101"/>
  <c r="AB437" i="101"/>
  <c r="AB169" i="101"/>
  <c r="AB167" i="101"/>
  <c r="AB333" i="101"/>
  <c r="AB115" i="101"/>
  <c r="AB66" i="101"/>
  <c r="AB67" i="101"/>
  <c r="AB76" i="101"/>
  <c r="AB394" i="101"/>
  <c r="AB238" i="101"/>
  <c r="AB231" i="101"/>
  <c r="AB173" i="101"/>
  <c r="AB174" i="101"/>
  <c r="AB175" i="101"/>
  <c r="AB77" i="101"/>
  <c r="AB64" i="101"/>
  <c r="AB446" i="101"/>
  <c r="AB223" i="101"/>
  <c r="AB171" i="101"/>
  <c r="AB185" i="101"/>
  <c r="AB341" i="101"/>
  <c r="AB549" i="101"/>
  <c r="AB73" i="101"/>
  <c r="AB69" i="101"/>
  <c r="AB74" i="101"/>
  <c r="AB75" i="101"/>
  <c r="AB445" i="101"/>
  <c r="AB337" i="101"/>
  <c r="AB230" i="101"/>
  <c r="AB226" i="101"/>
  <c r="AB229" i="101"/>
  <c r="AB225" i="101"/>
  <c r="AB236" i="101"/>
  <c r="AB179" i="101"/>
  <c r="AB182" i="101"/>
  <c r="AB170" i="101"/>
  <c r="AB176" i="101"/>
  <c r="AB72" i="101"/>
  <c r="AB222" i="101"/>
  <c r="AB233" i="101"/>
  <c r="AB177" i="101"/>
  <c r="AB393" i="101"/>
  <c r="AB82" i="101"/>
  <c r="AB550" i="101"/>
  <c r="AB340" i="101"/>
  <c r="AB235" i="101"/>
  <c r="AB234" i="101"/>
  <c r="AB70" i="101"/>
  <c r="AB71" i="101"/>
  <c r="AB80" i="101"/>
  <c r="AB232" i="101"/>
  <c r="AB178" i="101"/>
  <c r="AB184" i="101"/>
  <c r="AB123" i="101"/>
  <c r="AB342" i="101"/>
  <c r="AB237" i="101"/>
  <c r="AB133" i="101"/>
  <c r="AB118" i="101"/>
  <c r="AB65" i="101"/>
  <c r="AB338" i="101"/>
  <c r="AB228" i="101"/>
  <c r="AB116" i="101"/>
  <c r="AB129" i="101"/>
  <c r="AB119" i="101"/>
  <c r="AB172" i="101"/>
  <c r="AB126" i="101"/>
  <c r="AB78" i="101"/>
  <c r="AB79" i="101"/>
  <c r="AB181" i="101"/>
  <c r="AB180" i="101"/>
  <c r="AB122" i="101"/>
  <c r="AB124" i="101"/>
  <c r="AB125" i="101"/>
  <c r="AB121" i="101"/>
  <c r="AB132" i="101"/>
  <c r="AB186" i="101"/>
  <c r="AB130" i="101"/>
  <c r="AB81" i="101"/>
  <c r="AB68" i="101"/>
  <c r="AB498" i="101"/>
  <c r="AB336" i="101"/>
  <c r="AB127" i="101"/>
  <c r="AB224" i="101"/>
  <c r="AB131" i="101"/>
  <c r="AB120" i="101"/>
  <c r="AB497" i="101"/>
  <c r="AB339" i="101"/>
  <c r="AB227" i="101"/>
  <c r="AB183" i="101"/>
  <c r="AB117" i="101"/>
  <c r="AB134" i="101"/>
  <c r="AB128" i="101"/>
  <c r="Z420" i="101"/>
  <c r="Z472" i="101"/>
  <c r="Z368" i="101"/>
  <c r="Z316" i="101"/>
  <c r="Z264" i="101"/>
  <c r="Z212" i="101"/>
  <c r="Z160" i="101"/>
  <c r="Z108" i="101"/>
  <c r="Z56" i="101"/>
  <c r="Z524" i="101"/>
  <c r="V90" i="1073"/>
  <c r="W90" i="1073"/>
  <c r="W76" i="1073"/>
  <c r="X60" i="1073"/>
  <c r="X87" i="1073" s="1"/>
  <c r="X73" i="1073"/>
  <c r="X100" i="1073" s="1"/>
  <c r="X31" i="1097" s="1"/>
  <c r="W34" i="1073"/>
  <c r="W35" i="1073" s="1"/>
  <c r="V34" i="1073"/>
  <c r="X21" i="1073"/>
  <c r="X32" i="1073" s="1"/>
  <c r="X45" i="1073" s="1"/>
  <c r="X61" i="1073" s="1"/>
  <c r="X88" i="1073" s="1"/>
  <c r="X19" i="1097" s="1"/>
  <c r="Y27" i="101"/>
  <c r="Y31" i="101" s="1"/>
  <c r="Z28" i="101"/>
  <c r="Z313" i="101"/>
  <c r="AA309" i="101" s="1"/>
  <c r="Z49" i="101"/>
  <c r="Z53" i="101" s="1"/>
  <c r="Z469" i="101"/>
  <c r="AA465" i="101" s="1"/>
  <c r="Z365" i="101"/>
  <c r="AA361" i="101" s="1"/>
  <c r="Z261" i="101"/>
  <c r="AA257" i="101" s="1"/>
  <c r="AA343" i="101"/>
  <c r="AA312" i="101" s="1"/>
  <c r="AA317" i="101" s="1"/>
  <c r="AA239" i="101"/>
  <c r="AA208" i="101" s="1"/>
  <c r="AA213" i="101" s="1"/>
  <c r="AA135" i="101"/>
  <c r="AA104" i="101" s="1"/>
  <c r="AA109" i="101" s="1"/>
  <c r="AA551" i="101"/>
  <c r="AA520" i="101" s="1"/>
  <c r="AA525" i="101" s="1"/>
  <c r="Z417" i="101"/>
  <c r="AA413" i="101" s="1"/>
  <c r="AA187" i="101"/>
  <c r="AA156" i="101" s="1"/>
  <c r="AA161" i="101" s="1"/>
  <c r="AA499" i="101"/>
  <c r="AA468" i="101" s="1"/>
  <c r="AA473" i="101" s="1"/>
  <c r="Z209" i="101"/>
  <c r="AA205" i="101" s="1"/>
  <c r="Z157" i="101"/>
  <c r="AA153" i="101" s="1"/>
  <c r="AA447" i="101"/>
  <c r="AA416" i="101" s="1"/>
  <c r="AA421" i="101" s="1"/>
  <c r="AB272" i="101"/>
  <c r="AB271" i="101"/>
  <c r="AB273" i="101"/>
  <c r="AB274" i="101"/>
  <c r="AB275" i="101"/>
  <c r="AB276" i="101"/>
  <c r="AB277" i="101"/>
  <c r="AB278" i="101"/>
  <c r="AB279" i="101"/>
  <c r="AB280" i="101"/>
  <c r="AB281" i="101"/>
  <c r="AB282" i="101"/>
  <c r="AB283" i="101"/>
  <c r="AB284" i="101"/>
  <c r="AB285" i="101"/>
  <c r="AB286" i="101"/>
  <c r="AB287" i="101"/>
  <c r="AB288" i="101"/>
  <c r="AB289" i="101"/>
  <c r="AB290" i="101"/>
  <c r="AA291" i="101"/>
  <c r="AA260" i="101" s="1"/>
  <c r="AA265" i="101" s="1"/>
  <c r="Z521" i="101"/>
  <c r="AA517" i="101" s="1"/>
  <c r="Z105" i="101"/>
  <c r="AA101" i="101" s="1"/>
  <c r="AA395" i="101"/>
  <c r="AA364" i="101" s="1"/>
  <c r="AA369" i="101" s="1"/>
  <c r="AC4" i="101"/>
  <c r="AA83" i="101"/>
  <c r="AA52" i="101" s="1"/>
  <c r="AA57" i="101" s="1"/>
  <c r="AE5" i="1077"/>
  <c r="AH5" i="1076" s="1"/>
  <c r="AG5" i="1076"/>
  <c r="Z58" i="1073" l="1"/>
  <c r="Z85" i="1073" s="1"/>
  <c r="Z16" i="1097" s="1"/>
  <c r="X18" i="1097"/>
  <c r="X17" i="1097"/>
  <c r="X72" i="1073"/>
  <c r="X99" i="1073" s="1"/>
  <c r="X30" i="1097" s="1"/>
  <c r="Y30" i="1073"/>
  <c r="Y43" i="1073" s="1"/>
  <c r="Y59" i="1073" s="1"/>
  <c r="Y86" i="1073" s="1"/>
  <c r="Z18" i="1073"/>
  <c r="Z30" i="1073" s="1"/>
  <c r="Z43" i="1073" s="1"/>
  <c r="AA17" i="1073"/>
  <c r="AA29" i="1073" s="1"/>
  <c r="AA42" i="1073" s="1"/>
  <c r="AA58" i="1073" s="1"/>
  <c r="AA85" i="1073" s="1"/>
  <c r="W34" i="1097"/>
  <c r="W103" i="1073"/>
  <c r="W109" i="1073" s="1"/>
  <c r="W108" i="1073"/>
  <c r="V103" i="1073"/>
  <c r="V109" i="1073" s="1"/>
  <c r="V108" i="1073"/>
  <c r="AC532" i="101"/>
  <c r="AC539" i="101"/>
  <c r="AC541" i="101"/>
  <c r="AC543" i="101"/>
  <c r="AC545" i="101"/>
  <c r="AC547" i="101"/>
  <c r="AC549" i="101"/>
  <c r="AC533" i="101"/>
  <c r="AC536" i="101"/>
  <c r="AC534" i="101"/>
  <c r="AC535" i="101"/>
  <c r="AC538" i="101"/>
  <c r="AC540" i="101"/>
  <c r="AC542" i="101"/>
  <c r="AC544" i="101"/>
  <c r="AC546" i="101"/>
  <c r="AC548" i="101"/>
  <c r="AC531" i="101"/>
  <c r="AC537" i="101"/>
  <c r="AC63" i="101"/>
  <c r="AC482" i="101"/>
  <c r="AC490" i="101"/>
  <c r="AC485" i="101"/>
  <c r="AC493" i="101"/>
  <c r="AC488" i="101"/>
  <c r="AC479" i="101"/>
  <c r="AC480" i="101"/>
  <c r="AC486" i="101"/>
  <c r="AC481" i="101"/>
  <c r="AC483" i="101"/>
  <c r="AC489" i="101"/>
  <c r="AC497" i="101"/>
  <c r="AC430" i="101"/>
  <c r="AC438" i="101"/>
  <c r="AC487" i="101"/>
  <c r="AC496" i="101"/>
  <c r="AC433" i="101"/>
  <c r="AC441" i="101"/>
  <c r="AC484" i="101"/>
  <c r="AC427" i="101"/>
  <c r="AC436" i="101"/>
  <c r="AC444" i="101"/>
  <c r="AC428" i="101"/>
  <c r="AC431" i="101"/>
  <c r="AC439" i="101"/>
  <c r="AC494" i="101"/>
  <c r="AC429" i="101"/>
  <c r="AC437" i="101"/>
  <c r="AC432" i="101"/>
  <c r="AC440" i="101"/>
  <c r="AC491" i="101"/>
  <c r="AC445" i="101"/>
  <c r="AC375" i="101"/>
  <c r="AC381" i="101"/>
  <c r="AC434" i="101"/>
  <c r="AC376" i="101"/>
  <c r="AC383" i="101"/>
  <c r="AC385" i="101"/>
  <c r="AC387" i="101"/>
  <c r="AC389" i="101"/>
  <c r="AC391" i="101"/>
  <c r="AC393" i="101"/>
  <c r="AC328" i="101"/>
  <c r="AC492" i="101"/>
  <c r="AC378" i="101"/>
  <c r="AC379" i="101"/>
  <c r="AC443" i="101"/>
  <c r="AC495" i="101"/>
  <c r="AC382" i="101"/>
  <c r="AC384" i="101"/>
  <c r="AC386" i="101"/>
  <c r="AC388" i="101"/>
  <c r="AC390" i="101"/>
  <c r="AC392" i="101"/>
  <c r="AC323" i="101"/>
  <c r="AC442" i="101"/>
  <c r="AC333" i="101"/>
  <c r="AC222" i="101"/>
  <c r="AC332" i="101"/>
  <c r="AC377" i="101"/>
  <c r="AC331" i="101"/>
  <c r="AC435" i="101"/>
  <c r="AC330" i="101"/>
  <c r="AC220" i="101"/>
  <c r="AC329" i="101"/>
  <c r="AC336" i="101"/>
  <c r="AC325" i="101"/>
  <c r="AC335" i="101"/>
  <c r="AC221" i="101"/>
  <c r="AC380" i="101"/>
  <c r="AC334" i="101"/>
  <c r="AC168" i="101"/>
  <c r="AC115" i="101"/>
  <c r="AC326" i="101"/>
  <c r="AC169" i="101"/>
  <c r="AC327" i="101"/>
  <c r="AC167" i="101"/>
  <c r="AC219" i="101"/>
  <c r="AC170" i="101"/>
  <c r="AC324" i="101"/>
  <c r="AC74" i="101"/>
  <c r="AC76" i="101"/>
  <c r="AC394" i="101"/>
  <c r="AC176" i="101"/>
  <c r="AC75" i="101"/>
  <c r="AC64" i="101"/>
  <c r="AC73" i="101"/>
  <c r="AC339" i="101"/>
  <c r="AC341" i="101"/>
  <c r="AC226" i="101"/>
  <c r="AC233" i="101"/>
  <c r="AC178" i="101"/>
  <c r="AC177" i="101"/>
  <c r="AC82" i="101"/>
  <c r="AC238" i="101"/>
  <c r="AC236" i="101"/>
  <c r="AC184" i="101"/>
  <c r="AC185" i="101"/>
  <c r="AC70" i="101"/>
  <c r="AC72" i="101"/>
  <c r="AC81" i="101"/>
  <c r="AC550" i="101"/>
  <c r="AC446" i="101"/>
  <c r="AC234" i="101"/>
  <c r="AC231" i="101"/>
  <c r="AC223" i="101"/>
  <c r="AC186" i="101"/>
  <c r="AC172" i="101"/>
  <c r="AC71" i="101"/>
  <c r="AC69" i="101"/>
  <c r="AC78" i="101"/>
  <c r="AC80" i="101"/>
  <c r="AC230" i="101"/>
  <c r="AC237" i="101"/>
  <c r="AC228" i="101"/>
  <c r="AC224" i="101"/>
  <c r="AC66" i="101"/>
  <c r="AC68" i="101"/>
  <c r="AC498" i="101"/>
  <c r="AC342" i="101"/>
  <c r="AC180" i="101"/>
  <c r="AC134" i="101"/>
  <c r="AC67" i="101"/>
  <c r="AC65" i="101"/>
  <c r="AC171" i="101"/>
  <c r="AC183" i="101"/>
  <c r="AC133" i="101"/>
  <c r="AC117" i="101"/>
  <c r="AC126" i="101"/>
  <c r="AC340" i="101"/>
  <c r="AC173" i="101"/>
  <c r="AC118" i="101"/>
  <c r="AC128" i="101"/>
  <c r="AC235" i="101"/>
  <c r="AC174" i="101"/>
  <c r="AC116" i="101"/>
  <c r="AC337" i="101"/>
  <c r="AC229" i="101"/>
  <c r="AC232" i="101"/>
  <c r="AC227" i="101"/>
  <c r="AC130" i="101"/>
  <c r="AC131" i="101"/>
  <c r="AC120" i="101"/>
  <c r="AC181" i="101"/>
  <c r="AC124" i="101"/>
  <c r="AC338" i="101"/>
  <c r="AC175" i="101"/>
  <c r="AC129" i="101"/>
  <c r="AC122" i="101"/>
  <c r="AC225" i="101"/>
  <c r="AC182" i="101"/>
  <c r="AC123" i="101"/>
  <c r="AC125" i="101"/>
  <c r="AC132" i="101"/>
  <c r="AC127" i="101"/>
  <c r="AC121" i="101"/>
  <c r="AC79" i="101"/>
  <c r="AC77" i="101"/>
  <c r="AC179" i="101"/>
  <c r="AC119" i="101"/>
  <c r="AA472" i="101"/>
  <c r="AA420" i="101"/>
  <c r="AA368" i="101"/>
  <c r="AA316" i="101"/>
  <c r="AA264" i="101"/>
  <c r="AA212" i="101"/>
  <c r="AA160" i="101"/>
  <c r="AA108" i="101"/>
  <c r="AA56" i="101"/>
  <c r="AA524" i="101"/>
  <c r="X90" i="1073"/>
  <c r="Y60" i="1073"/>
  <c r="Y87" i="1073" s="1"/>
  <c r="Y73" i="1073"/>
  <c r="Y100" i="1073" s="1"/>
  <c r="Y31" i="1097" s="1"/>
  <c r="X34" i="1073"/>
  <c r="V35" i="1073"/>
  <c r="V47" i="1073"/>
  <c r="V63" i="1073" s="1"/>
  <c r="W47" i="1073"/>
  <c r="W63" i="1073" s="1"/>
  <c r="Y21" i="1073"/>
  <c r="Y32" i="1073" s="1"/>
  <c r="Y45" i="1073" s="1"/>
  <c r="Y61" i="1073" s="1"/>
  <c r="Y88" i="1073" s="1"/>
  <c r="Y19" i="1097" s="1"/>
  <c r="AA209" i="101"/>
  <c r="AB205" i="101" s="1"/>
  <c r="AA105" i="101"/>
  <c r="AB101" i="101" s="1"/>
  <c r="AA28" i="101"/>
  <c r="Z27" i="101"/>
  <c r="Z31" i="101" s="1"/>
  <c r="AA49" i="101"/>
  <c r="AA53" i="101" s="1"/>
  <c r="AA157" i="101"/>
  <c r="AB153" i="101" s="1"/>
  <c r="AA313" i="101"/>
  <c r="AB309" i="101" s="1"/>
  <c r="AB291" i="101"/>
  <c r="AB260" i="101" s="1"/>
  <c r="AB265" i="101" s="1"/>
  <c r="AB499" i="101"/>
  <c r="AB468" i="101" s="1"/>
  <c r="AB473" i="101" s="1"/>
  <c r="AB343" i="101"/>
  <c r="AB312" i="101" s="1"/>
  <c r="AB317" i="101" s="1"/>
  <c r="AB395" i="101"/>
  <c r="AB364" i="101" s="1"/>
  <c r="AB369" i="101" s="1"/>
  <c r="AC272" i="101"/>
  <c r="AC271" i="101"/>
  <c r="AC273" i="101"/>
  <c r="AC274" i="101"/>
  <c r="AC275" i="101"/>
  <c r="AC276" i="101"/>
  <c r="AC277" i="101"/>
  <c r="AC278" i="101"/>
  <c r="AC279" i="101"/>
  <c r="AC280" i="101"/>
  <c r="AC281" i="101"/>
  <c r="AC282" i="101"/>
  <c r="AC283" i="101"/>
  <c r="AC284" i="101"/>
  <c r="AC285" i="101"/>
  <c r="AC286" i="101"/>
  <c r="AC287" i="101"/>
  <c r="AC288" i="101"/>
  <c r="AC289" i="101"/>
  <c r="AC290" i="101"/>
  <c r="AB447" i="101"/>
  <c r="AB416" i="101" s="1"/>
  <c r="AB421" i="101" s="1"/>
  <c r="AB187" i="101"/>
  <c r="AB156" i="101" s="1"/>
  <c r="AB161" i="101" s="1"/>
  <c r="AB135" i="101"/>
  <c r="AB104" i="101" s="1"/>
  <c r="AB109" i="101" s="1"/>
  <c r="AA365" i="101"/>
  <c r="AB361" i="101" s="1"/>
  <c r="AA521" i="101"/>
  <c r="AB517" i="101" s="1"/>
  <c r="AB239" i="101"/>
  <c r="AB208" i="101" s="1"/>
  <c r="AB213" i="101" s="1"/>
  <c r="AA469" i="101"/>
  <c r="AB465" i="101" s="1"/>
  <c r="AA261" i="101"/>
  <c r="AB257" i="101" s="1"/>
  <c r="AB551" i="101"/>
  <c r="AB520" i="101" s="1"/>
  <c r="AB525" i="101" s="1"/>
  <c r="AA417" i="101"/>
  <c r="AB413" i="101" s="1"/>
  <c r="AD4" i="101"/>
  <c r="AB83" i="101"/>
  <c r="AB52" i="101" s="1"/>
  <c r="AB57" i="101" s="1"/>
  <c r="AA16" i="1097" l="1"/>
  <c r="X76" i="1073"/>
  <c r="Y18" i="1097"/>
  <c r="Y17" i="1097"/>
  <c r="AA71" i="1073"/>
  <c r="AA98" i="1073" s="1"/>
  <c r="AA29" i="1097" s="1"/>
  <c r="Y72" i="1073"/>
  <c r="Y99" i="1073" s="1"/>
  <c r="Y30" i="1097" s="1"/>
  <c r="Z19" i="1073"/>
  <c r="Z31" i="1073" s="1"/>
  <c r="Z44" i="1073" s="1"/>
  <c r="Z73" i="1073" s="1"/>
  <c r="Z100" i="1073" s="1"/>
  <c r="Z31" i="1097" s="1"/>
  <c r="V111" i="1073"/>
  <c r="V113" i="1073" s="1"/>
  <c r="V21" i="1097"/>
  <c r="AA18" i="1073"/>
  <c r="AA30" i="1073" s="1"/>
  <c r="AA43" i="1073" s="1"/>
  <c r="AB17" i="1073"/>
  <c r="AB29" i="1073" s="1"/>
  <c r="AB42" i="1073" s="1"/>
  <c r="AB71" i="1073" s="1"/>
  <c r="AB98" i="1073" s="1"/>
  <c r="AB29" i="1097" s="1"/>
  <c r="W111" i="1073"/>
  <c r="W113" i="1073" s="1"/>
  <c r="X103" i="1073"/>
  <c r="X109" i="1073" s="1"/>
  <c r="X108" i="1073"/>
  <c r="AD531" i="101"/>
  <c r="AD537" i="101"/>
  <c r="AD532" i="101"/>
  <c r="AD539" i="101"/>
  <c r="AD541" i="101"/>
  <c r="AD543" i="101"/>
  <c r="AD545" i="101"/>
  <c r="AD547" i="101"/>
  <c r="AD549" i="101"/>
  <c r="AD533" i="101"/>
  <c r="AD536" i="101"/>
  <c r="AD479" i="101"/>
  <c r="AD63" i="101"/>
  <c r="AD487" i="101"/>
  <c r="AD495" i="101"/>
  <c r="AD428" i="101"/>
  <c r="AD482" i="101"/>
  <c r="AD490" i="101"/>
  <c r="AD498" i="101"/>
  <c r="AD544" i="101"/>
  <c r="AD548" i="101"/>
  <c r="AD485" i="101"/>
  <c r="AD493" i="101"/>
  <c r="AD540" i="101"/>
  <c r="AD483" i="101"/>
  <c r="AD534" i="101"/>
  <c r="AD480" i="101"/>
  <c r="AD491" i="101"/>
  <c r="AD435" i="101"/>
  <c r="AD443" i="101"/>
  <c r="AD546" i="101"/>
  <c r="AD489" i="101"/>
  <c r="AD497" i="101"/>
  <c r="AD430" i="101"/>
  <c r="AD438" i="101"/>
  <c r="AD446" i="101"/>
  <c r="AD535" i="101"/>
  <c r="AD496" i="101"/>
  <c r="AD433" i="101"/>
  <c r="AD441" i="101"/>
  <c r="AD542" i="101"/>
  <c r="AD484" i="101"/>
  <c r="AD427" i="101"/>
  <c r="AD436" i="101"/>
  <c r="AD444" i="101"/>
  <c r="AD486" i="101"/>
  <c r="AD492" i="101"/>
  <c r="AD434" i="101"/>
  <c r="AD442" i="101"/>
  <c r="AD538" i="101"/>
  <c r="AD494" i="101"/>
  <c r="AD429" i="101"/>
  <c r="AD437" i="101"/>
  <c r="AD481" i="101"/>
  <c r="AD432" i="101"/>
  <c r="AD439" i="101"/>
  <c r="AD445" i="101"/>
  <c r="AD375" i="101"/>
  <c r="AD381" i="101"/>
  <c r="AD325" i="101"/>
  <c r="AD431" i="101"/>
  <c r="AD377" i="101"/>
  <c r="AD380" i="101"/>
  <c r="AD378" i="101"/>
  <c r="AD379" i="101"/>
  <c r="AD326" i="101"/>
  <c r="AD550" i="101"/>
  <c r="AD386" i="101"/>
  <c r="AD393" i="101"/>
  <c r="AD327" i="101"/>
  <c r="AD334" i="101"/>
  <c r="AD219" i="101"/>
  <c r="AD388" i="101"/>
  <c r="AD333" i="101"/>
  <c r="AD222" i="101"/>
  <c r="AD390" i="101"/>
  <c r="AD323" i="101"/>
  <c r="AD332" i="101"/>
  <c r="AD223" i="101"/>
  <c r="AD383" i="101"/>
  <c r="AD392" i="101"/>
  <c r="AD331" i="101"/>
  <c r="AD387" i="101"/>
  <c r="AD324" i="101"/>
  <c r="AD337" i="101"/>
  <c r="AD488" i="101"/>
  <c r="AD382" i="101"/>
  <c r="AD389" i="101"/>
  <c r="AD329" i="101"/>
  <c r="AD336" i="101"/>
  <c r="AD394" i="101"/>
  <c r="AD220" i="101"/>
  <c r="AD171" i="101"/>
  <c r="AD221" i="101"/>
  <c r="AD440" i="101"/>
  <c r="AD376" i="101"/>
  <c r="AD330" i="101"/>
  <c r="AD168" i="101"/>
  <c r="AD115" i="101"/>
  <c r="AD335" i="101"/>
  <c r="AD384" i="101"/>
  <c r="AD391" i="101"/>
  <c r="AD169" i="101"/>
  <c r="AD328" i="101"/>
  <c r="AD170" i="101"/>
  <c r="AD385" i="101"/>
  <c r="AD167" i="101"/>
  <c r="AD65" i="101"/>
  <c r="AD226" i="101"/>
  <c r="AD236" i="101"/>
  <c r="AD227" i="101"/>
  <c r="AD172" i="101"/>
  <c r="AD75" i="101"/>
  <c r="AD76" i="101"/>
  <c r="AD342" i="101"/>
  <c r="AD237" i="101"/>
  <c r="AD231" i="101"/>
  <c r="AD183" i="101"/>
  <c r="AD177" i="101"/>
  <c r="AD64" i="101"/>
  <c r="AD73" i="101"/>
  <c r="AD340" i="101"/>
  <c r="AD74" i="101"/>
  <c r="AD234" i="101"/>
  <c r="AD235" i="101"/>
  <c r="AD182" i="101"/>
  <c r="AD66" i="101"/>
  <c r="AD82" i="101"/>
  <c r="AD71" i="101"/>
  <c r="AD72" i="101"/>
  <c r="AD81" i="101"/>
  <c r="AD338" i="101"/>
  <c r="AD339" i="101"/>
  <c r="AD230" i="101"/>
  <c r="AD229" i="101"/>
  <c r="AD225" i="101"/>
  <c r="AD228" i="101"/>
  <c r="AD224" i="101"/>
  <c r="AD78" i="101"/>
  <c r="AD70" i="101"/>
  <c r="AD69" i="101"/>
  <c r="AD233" i="101"/>
  <c r="AD232" i="101"/>
  <c r="AD174" i="101"/>
  <c r="AD126" i="101"/>
  <c r="AD118" i="101"/>
  <c r="AD129" i="101"/>
  <c r="AD121" i="101"/>
  <c r="AD341" i="101"/>
  <c r="AD238" i="101"/>
  <c r="AD134" i="101"/>
  <c r="AD124" i="101"/>
  <c r="AD116" i="101"/>
  <c r="AD79" i="101"/>
  <c r="AD80" i="101"/>
  <c r="AD178" i="101"/>
  <c r="AD186" i="101"/>
  <c r="AD175" i="101"/>
  <c r="AD181" i="101"/>
  <c r="AD180" i="101"/>
  <c r="AD77" i="101"/>
  <c r="AD132" i="101"/>
  <c r="AD128" i="101"/>
  <c r="AD120" i="101"/>
  <c r="AD130" i="101"/>
  <c r="AD122" i="101"/>
  <c r="AD131" i="101"/>
  <c r="AD185" i="101"/>
  <c r="AD127" i="101"/>
  <c r="AD133" i="101"/>
  <c r="AD125" i="101"/>
  <c r="AD117" i="101"/>
  <c r="AD176" i="101"/>
  <c r="AD179" i="101"/>
  <c r="AD119" i="101"/>
  <c r="AD67" i="101"/>
  <c r="AD68" i="101"/>
  <c r="AD184" i="101"/>
  <c r="AD173" i="101"/>
  <c r="AD123" i="101"/>
  <c r="AB420" i="101"/>
  <c r="AB472" i="101"/>
  <c r="AB368" i="101"/>
  <c r="AB316" i="101"/>
  <c r="AB264" i="101"/>
  <c r="AB212" i="101"/>
  <c r="AB108" i="101"/>
  <c r="AB160" i="101"/>
  <c r="AB56" i="101"/>
  <c r="AB524" i="101"/>
  <c r="AB469" i="101"/>
  <c r="AC465" i="101" s="1"/>
  <c r="Y90" i="1073"/>
  <c r="Z59" i="1073"/>
  <c r="Z86" i="1073" s="1"/>
  <c r="Z72" i="1073"/>
  <c r="Z99" i="1073" s="1"/>
  <c r="Z30" i="1097" s="1"/>
  <c r="Y34" i="1073"/>
  <c r="Y35" i="1073" s="1"/>
  <c r="X35" i="1073"/>
  <c r="X47" i="1073"/>
  <c r="X63" i="1073" s="1"/>
  <c r="AA27" i="101"/>
  <c r="AA31" i="101" s="1"/>
  <c r="AB261" i="101"/>
  <c r="AC257" i="101" s="1"/>
  <c r="AB49" i="101"/>
  <c r="AB53" i="101" s="1"/>
  <c r="AB365" i="101"/>
  <c r="AC361" i="101" s="1"/>
  <c r="AB105" i="101"/>
  <c r="AC101" i="101" s="1"/>
  <c r="AB521" i="101"/>
  <c r="AC517" i="101" s="1"/>
  <c r="AB417" i="101"/>
  <c r="AC413" i="101" s="1"/>
  <c r="AB209" i="101"/>
  <c r="AC205" i="101" s="1"/>
  <c r="AB28" i="101"/>
  <c r="AB313" i="101"/>
  <c r="AC309" i="101" s="1"/>
  <c r="AC135" i="101"/>
  <c r="AC104" i="101" s="1"/>
  <c r="AC109" i="101" s="1"/>
  <c r="AC551" i="101"/>
  <c r="AC520" i="101" s="1"/>
  <c r="AC525" i="101" s="1"/>
  <c r="AC343" i="101"/>
  <c r="AC312" i="101" s="1"/>
  <c r="AC317" i="101" s="1"/>
  <c r="AC499" i="101"/>
  <c r="AC468" i="101" s="1"/>
  <c r="AC473" i="101" s="1"/>
  <c r="AC239" i="101"/>
  <c r="AC208" i="101" s="1"/>
  <c r="AC213" i="101" s="1"/>
  <c r="AC291" i="101"/>
  <c r="AC260" i="101" s="1"/>
  <c r="AC265" i="101" s="1"/>
  <c r="AD272" i="101"/>
  <c r="AD271" i="101"/>
  <c r="AD273" i="101"/>
  <c r="AD274" i="101"/>
  <c r="AD275" i="101"/>
  <c r="AD276" i="101"/>
  <c r="AD277" i="101"/>
  <c r="AD278" i="101"/>
  <c r="AD279" i="101"/>
  <c r="AD280" i="101"/>
  <c r="AD281" i="101"/>
  <c r="AD282" i="101"/>
  <c r="AD283" i="101"/>
  <c r="AD284" i="101"/>
  <c r="AD285" i="101"/>
  <c r="AD286" i="101"/>
  <c r="AD287" i="101"/>
  <c r="AD288" i="101"/>
  <c r="AD289" i="101"/>
  <c r="AD290" i="101"/>
  <c r="AC187" i="101"/>
  <c r="AC156" i="101" s="1"/>
  <c r="AC161" i="101" s="1"/>
  <c r="AB157" i="101"/>
  <c r="AC153" i="101" s="1"/>
  <c r="AC447" i="101"/>
  <c r="AC416" i="101" s="1"/>
  <c r="AC421" i="101" s="1"/>
  <c r="AC395" i="101"/>
  <c r="AC364" i="101" s="1"/>
  <c r="AC369" i="101" s="1"/>
  <c r="AC83" i="101"/>
  <c r="AC52" i="101" s="1"/>
  <c r="AC57" i="101" s="1"/>
  <c r="Z60" i="1073" l="1"/>
  <c r="Z87" i="1073" s="1"/>
  <c r="Z18" i="1097" s="1"/>
  <c r="Z21" i="1073"/>
  <c r="Z32" i="1073" s="1"/>
  <c r="Z45" i="1073" s="1"/>
  <c r="Z61" i="1073" s="1"/>
  <c r="Z88" i="1073" s="1"/>
  <c r="Z19" i="1097" s="1"/>
  <c r="Y76" i="1073"/>
  <c r="AB58" i="1073"/>
  <c r="AB85" i="1073" s="1"/>
  <c r="AB16" i="1097" s="1"/>
  <c r="Z17" i="1097"/>
  <c r="AA19" i="1073"/>
  <c r="AA31" i="1073" s="1"/>
  <c r="AA44" i="1073" s="1"/>
  <c r="AA73" i="1073" s="1"/>
  <c r="AA100" i="1073" s="1"/>
  <c r="AA31" i="1097" s="1"/>
  <c r="X111" i="1073"/>
  <c r="X113" i="1073" s="1"/>
  <c r="Y34" i="1097"/>
  <c r="W21" i="1097"/>
  <c r="AC17" i="1073"/>
  <c r="AC29" i="1073" s="1"/>
  <c r="AC42" i="1073" s="1"/>
  <c r="AC58" i="1073" s="1"/>
  <c r="AC85" i="1073" s="1"/>
  <c r="AB18" i="1073"/>
  <c r="AB30" i="1073" s="1"/>
  <c r="AB43" i="1073" s="1"/>
  <c r="Y103" i="1073"/>
  <c r="Y109" i="1073" s="1"/>
  <c r="Y108" i="1073"/>
  <c r="AC472" i="101"/>
  <c r="AC420" i="101"/>
  <c r="AC368" i="101"/>
  <c r="AC316" i="101"/>
  <c r="AC264" i="101"/>
  <c r="AC212" i="101"/>
  <c r="AC108" i="101"/>
  <c r="AC160" i="101"/>
  <c r="AC56" i="101"/>
  <c r="AC524" i="101"/>
  <c r="Z76" i="1073"/>
  <c r="AA59" i="1073"/>
  <c r="AA86" i="1073" s="1"/>
  <c r="AA72" i="1073"/>
  <c r="AA99" i="1073" s="1"/>
  <c r="AA30" i="1097" s="1"/>
  <c r="Y47" i="1073"/>
  <c r="Y63" i="1073" s="1"/>
  <c r="AC28" i="101"/>
  <c r="AB27" i="101"/>
  <c r="AB31" i="101" s="1"/>
  <c r="AC49" i="101"/>
  <c r="AC53" i="101" s="1"/>
  <c r="AC157" i="101"/>
  <c r="AD153" i="101" s="1"/>
  <c r="AD135" i="101"/>
  <c r="AD104" i="101" s="1"/>
  <c r="AD109" i="101" s="1"/>
  <c r="AC105" i="101"/>
  <c r="AD101" i="101" s="1"/>
  <c r="AD239" i="101"/>
  <c r="AD208" i="101" s="1"/>
  <c r="AD213" i="101" s="1"/>
  <c r="AD447" i="101"/>
  <c r="AD416" i="101" s="1"/>
  <c r="AD421" i="101" s="1"/>
  <c r="AD551" i="101"/>
  <c r="AD520" i="101" s="1"/>
  <c r="AD525" i="101" s="1"/>
  <c r="AC365" i="101"/>
  <c r="AD361" i="101" s="1"/>
  <c r="AD343" i="101"/>
  <c r="AD312" i="101" s="1"/>
  <c r="AD317" i="101" s="1"/>
  <c r="AC469" i="101"/>
  <c r="AD465" i="101" s="1"/>
  <c r="AD499" i="101"/>
  <c r="AD468" i="101" s="1"/>
  <c r="AD473" i="101" s="1"/>
  <c r="AD291" i="101"/>
  <c r="AD260" i="101" s="1"/>
  <c r="AD265" i="101" s="1"/>
  <c r="AC209" i="101"/>
  <c r="AD205" i="101" s="1"/>
  <c r="AD395" i="101"/>
  <c r="AD364" i="101" s="1"/>
  <c r="AD369" i="101" s="1"/>
  <c r="AC417" i="101"/>
  <c r="AD413" i="101" s="1"/>
  <c r="AC521" i="101"/>
  <c r="AD517" i="101" s="1"/>
  <c r="AD187" i="101"/>
  <c r="AD156" i="101" s="1"/>
  <c r="AD161" i="101" s="1"/>
  <c r="AC261" i="101"/>
  <c r="AD257" i="101" s="1"/>
  <c r="AC313" i="101"/>
  <c r="AD309" i="101" s="1"/>
  <c r="AD83" i="101"/>
  <c r="AD52" i="101" s="1"/>
  <c r="AD57" i="101" s="1"/>
  <c r="AA21" i="1073" l="1"/>
  <c r="AA32" i="1073" s="1"/>
  <c r="AA45" i="1073" s="1"/>
  <c r="AA61" i="1073" s="1"/>
  <c r="AA88" i="1073" s="1"/>
  <c r="AA19" i="1097" s="1"/>
  <c r="AC16" i="1097"/>
  <c r="AA17" i="1097"/>
  <c r="AA60" i="1073"/>
  <c r="AA87" i="1073" s="1"/>
  <c r="AB19" i="1073"/>
  <c r="AB31" i="1073" s="1"/>
  <c r="AB44" i="1073" s="1"/>
  <c r="AB73" i="1073" s="1"/>
  <c r="AB100" i="1073" s="1"/>
  <c r="AB31" i="1097" s="1"/>
  <c r="AC71" i="1073"/>
  <c r="AC98" i="1073" s="1"/>
  <c r="AC29" i="1097" s="1"/>
  <c r="AD17" i="1073"/>
  <c r="AD29" i="1073" s="1"/>
  <c r="AD42" i="1073" s="1"/>
  <c r="AD71" i="1073" s="1"/>
  <c r="AD98" i="1073" s="1"/>
  <c r="AD29" i="1097" s="1"/>
  <c r="Z34" i="1097"/>
  <c r="X34" i="1097"/>
  <c r="AC18" i="1073"/>
  <c r="AC19" i="1073" s="1"/>
  <c r="AC31" i="1073" s="1"/>
  <c r="AC44" i="1073" s="1"/>
  <c r="X21" i="1097"/>
  <c r="Y111" i="1073"/>
  <c r="Y113" i="1073" s="1"/>
  <c r="Z90" i="1073"/>
  <c r="Z108" i="1073" s="1"/>
  <c r="AD368" i="101"/>
  <c r="AD524" i="101"/>
  <c r="AD420" i="101"/>
  <c r="AD472" i="101"/>
  <c r="AD316" i="101"/>
  <c r="AD264" i="101"/>
  <c r="AD212" i="101"/>
  <c r="AD160" i="101"/>
  <c r="AD108" i="101"/>
  <c r="AD56" i="101"/>
  <c r="AB59" i="1073"/>
  <c r="AB86" i="1073" s="1"/>
  <c r="AB72" i="1073"/>
  <c r="AB99" i="1073" s="1"/>
  <c r="AB30" i="1097" s="1"/>
  <c r="AA76" i="1073"/>
  <c r="Z34" i="1073"/>
  <c r="AD28" i="101"/>
  <c r="AC27" i="101"/>
  <c r="AC31" i="101" s="1"/>
  <c r="AD105" i="101"/>
  <c r="AD49" i="101"/>
  <c r="AD53" i="101" s="1"/>
  <c r="AD261" i="101"/>
  <c r="AD209" i="101"/>
  <c r="AD417" i="101"/>
  <c r="AD521" i="101"/>
  <c r="AD157" i="101"/>
  <c r="AD469" i="101"/>
  <c r="AD365" i="101"/>
  <c r="AD313" i="101"/>
  <c r="AA34" i="1073" l="1"/>
  <c r="AA35" i="1073" s="1"/>
  <c r="AA90" i="1073"/>
  <c r="AA108" i="1073" s="1"/>
  <c r="AA18" i="1097"/>
  <c r="AB17" i="1097"/>
  <c r="AB21" i="1073"/>
  <c r="AB32" i="1073" s="1"/>
  <c r="AB45" i="1073" s="1"/>
  <c r="AB61" i="1073" s="1"/>
  <c r="AB88" i="1073" s="1"/>
  <c r="AB60" i="1073"/>
  <c r="AB87" i="1073" s="1"/>
  <c r="AC30" i="1073"/>
  <c r="AC43" i="1073" s="1"/>
  <c r="AC59" i="1073" s="1"/>
  <c r="AC86" i="1073" s="1"/>
  <c r="AD58" i="1073"/>
  <c r="AD85" i="1073" s="1"/>
  <c r="Y21" i="1097"/>
  <c r="AD18" i="1073"/>
  <c r="AD19" i="1073" s="1"/>
  <c r="AD31" i="1073" s="1"/>
  <c r="AD44" i="1073" s="1"/>
  <c r="AA103" i="1073"/>
  <c r="AA109" i="1073" s="1"/>
  <c r="Z103" i="1073"/>
  <c r="Z109" i="1073" s="1"/>
  <c r="Z111" i="1073" s="1"/>
  <c r="Z113" i="1073" s="1"/>
  <c r="AC60" i="1073"/>
  <c r="AC87" i="1073" s="1"/>
  <c r="AC73" i="1073"/>
  <c r="AC100" i="1073" s="1"/>
  <c r="AC31" i="1097" s="1"/>
  <c r="AB76" i="1073"/>
  <c r="AA47" i="1073"/>
  <c r="AA63" i="1073" s="1"/>
  <c r="Z35" i="1073"/>
  <c r="Z47" i="1073"/>
  <c r="Z63" i="1073" s="1"/>
  <c r="AC21" i="1073"/>
  <c r="AC32" i="1073" s="1"/>
  <c r="AC45" i="1073" s="1"/>
  <c r="AC61" i="1073" s="1"/>
  <c r="AC88" i="1073" s="1"/>
  <c r="AC19" i="1097" s="1"/>
  <c r="AD27" i="101"/>
  <c r="AD31" i="101" s="1"/>
  <c r="AA111" i="1073" l="1"/>
  <c r="AA113" i="1073" s="1"/>
  <c r="AC17" i="1097"/>
  <c r="AB19" i="1097"/>
  <c r="AC18" i="1097"/>
  <c r="AC72" i="1073"/>
  <c r="AC99" i="1073" s="1"/>
  <c r="AC30" i="1097" s="1"/>
  <c r="AB18" i="1097"/>
  <c r="AB34" i="1073"/>
  <c r="AB35" i="1073" s="1"/>
  <c r="AD30" i="1073"/>
  <c r="AD43" i="1073" s="1"/>
  <c r="AD59" i="1073" s="1"/>
  <c r="AD86" i="1073" s="1"/>
  <c r="AD16" i="1097"/>
  <c r="AB90" i="1073"/>
  <c r="AB108" i="1073" s="1"/>
  <c r="Z21" i="1097"/>
  <c r="AB34" i="1097"/>
  <c r="AB103" i="1073"/>
  <c r="AB109" i="1073" s="1"/>
  <c r="AC90" i="1073"/>
  <c r="AD60" i="1073"/>
  <c r="AD87" i="1073" s="1"/>
  <c r="AD73" i="1073"/>
  <c r="AD100" i="1073" s="1"/>
  <c r="AD31" i="1097" s="1"/>
  <c r="AC34" i="1073"/>
  <c r="AC35" i="1073" s="1"/>
  <c r="AB47" i="1073"/>
  <c r="AB63" i="1073" s="1"/>
  <c r="AD21" i="1073"/>
  <c r="AD32" i="1073" s="1"/>
  <c r="AD45" i="1073" s="1"/>
  <c r="AD61" i="1073" s="1"/>
  <c r="AD88" i="1073" s="1"/>
  <c r="AD19" i="1097" s="1"/>
  <c r="AD72" i="1073" l="1"/>
  <c r="AD99" i="1073" s="1"/>
  <c r="AD30" i="1097" s="1"/>
  <c r="AC76" i="1073"/>
  <c r="AD17" i="1097"/>
  <c r="AD18" i="1097"/>
  <c r="AB111" i="1073"/>
  <c r="AB113" i="1073" s="1"/>
  <c r="AA21" i="1097"/>
  <c r="AA34" i="1097"/>
  <c r="AC103" i="1073"/>
  <c r="AC109" i="1073" s="1"/>
  <c r="AC108" i="1073"/>
  <c r="AD90" i="1073"/>
  <c r="AD34" i="1073"/>
  <c r="AD35" i="1073" s="1"/>
  <c r="AC47" i="1073"/>
  <c r="AC63" i="1073" s="1"/>
  <c r="AD76" i="1073" l="1"/>
  <c r="AD34" i="1097"/>
  <c r="AC111" i="1073"/>
  <c r="AC113" i="1073" s="1"/>
  <c r="AD103" i="1073"/>
  <c r="AD109" i="1073" s="1"/>
  <c r="AD108" i="1073"/>
  <c r="AD47" i="1073"/>
  <c r="AD63" i="1073" s="1"/>
  <c r="AB21" i="1097" l="1"/>
  <c r="AC21" i="1097"/>
  <c r="AC34" i="1097"/>
  <c r="AD111" i="1073"/>
  <c r="AD113" i="1073" s="1"/>
  <c r="AD21" i="1097" l="1"/>
</calcChain>
</file>

<file path=xl/sharedStrings.xml><?xml version="1.0" encoding="utf-8"?>
<sst xmlns="http://schemas.openxmlformats.org/spreadsheetml/2006/main" count="1441" uniqueCount="248">
  <si>
    <t>Return on Capital</t>
  </si>
  <si>
    <t>Useful Life (years) - New</t>
  </si>
  <si>
    <t>Total</t>
  </si>
  <si>
    <t>REGULATOR - DORC DEPRECIATION</t>
  </si>
  <si>
    <t>CCA Revaluation</t>
  </si>
  <si>
    <t>Accumulated Depreciation</t>
  </si>
  <si>
    <t>New Assets</t>
  </si>
  <si>
    <t>Beginning of period</t>
  </si>
  <si>
    <t>End of period</t>
  </si>
  <si>
    <t>Year</t>
  </si>
  <si>
    <t xml:space="preserve"> </t>
  </si>
  <si>
    <t>Furniture &amp; Fittings</t>
  </si>
  <si>
    <t>CCA Depreciation - For Year</t>
  </si>
  <si>
    <t>Opening Depreciation (prior year)</t>
  </si>
  <si>
    <t>Additional Asset - nominal value</t>
  </si>
  <si>
    <t>Cumulative New Asset Less Combined (mixed) Depreciation</t>
  </si>
  <si>
    <t>Straight Line Amortisation - New Assets</t>
  </si>
  <si>
    <t>Straight Line Amortisation - real</t>
  </si>
  <si>
    <t>Color Convention</t>
  </si>
  <si>
    <t>White Cells are used for calculated results</t>
  </si>
  <si>
    <t>SL Rate   Capital Base Depreciation Rate)</t>
  </si>
  <si>
    <t>Naira</t>
  </si>
  <si>
    <t>Beta</t>
  </si>
  <si>
    <t>%</t>
  </si>
  <si>
    <t>pu</t>
  </si>
  <si>
    <t>Cost</t>
  </si>
  <si>
    <t>No</t>
  </si>
  <si>
    <t>Item</t>
  </si>
  <si>
    <t>Unit</t>
  </si>
  <si>
    <t>Assets</t>
  </si>
  <si>
    <t>Type</t>
  </si>
  <si>
    <t>Constant</t>
  </si>
  <si>
    <t>year</t>
  </si>
  <si>
    <t>Time Factors</t>
  </si>
  <si>
    <t>Hours in Year</t>
  </si>
  <si>
    <t>Hours/Year</t>
  </si>
  <si>
    <t>Weeks in Year</t>
  </si>
  <si>
    <t>Weeks/Year</t>
  </si>
  <si>
    <t>% Debt</t>
  </si>
  <si>
    <t>% Equity</t>
  </si>
  <si>
    <t>Risk Free Rate</t>
  </si>
  <si>
    <t>Tax Rate</t>
  </si>
  <si>
    <t xml:space="preserve">Qty </t>
  </si>
  <si>
    <t>Nos.</t>
  </si>
  <si>
    <t>WACC</t>
  </si>
  <si>
    <t>Cost of Equity</t>
  </si>
  <si>
    <t>Depreciation Settings</t>
  </si>
  <si>
    <t>Asset Values</t>
  </si>
  <si>
    <t>Old Asset</t>
  </si>
  <si>
    <t>Input</t>
  </si>
  <si>
    <t>Version No:</t>
  </si>
  <si>
    <t>Version's Date</t>
  </si>
  <si>
    <t>Today's Date</t>
  </si>
  <si>
    <t>Control</t>
  </si>
  <si>
    <t xml:space="preserve">This page contains links to other worksheets. </t>
  </si>
  <si>
    <t>This is where the equipment and installation costs of the projects  are inputted</t>
  </si>
  <si>
    <t>Input Data</t>
  </si>
  <si>
    <t>Tariff</t>
  </si>
  <si>
    <t>Instructions</t>
  </si>
  <si>
    <t>MW</t>
  </si>
  <si>
    <t>MWh</t>
  </si>
  <si>
    <t>N/KWh</t>
  </si>
  <si>
    <t>Substations</t>
  </si>
  <si>
    <t>Land</t>
  </si>
  <si>
    <t>km</t>
  </si>
  <si>
    <t>Energy Flow</t>
  </si>
  <si>
    <t>Version Name</t>
  </si>
  <si>
    <t>Sheet No</t>
  </si>
  <si>
    <t>Sheet Name</t>
  </si>
  <si>
    <t>Sheet Function</t>
  </si>
  <si>
    <t>Table of Content</t>
  </si>
  <si>
    <t>Worksheet Name</t>
  </si>
  <si>
    <t>Description</t>
  </si>
  <si>
    <t>Aqua cells indicate cells to be inputted by user</t>
  </si>
  <si>
    <t>3.1.1</t>
  </si>
  <si>
    <t>3.1.2</t>
  </si>
  <si>
    <t>3.1.3</t>
  </si>
  <si>
    <t>3.1.4</t>
  </si>
  <si>
    <t>3.1.5</t>
  </si>
  <si>
    <t>3.1.6</t>
  </si>
  <si>
    <t>3.1.7</t>
  </si>
  <si>
    <t>Hours in Day</t>
  </si>
  <si>
    <t>Hours/Day</t>
  </si>
  <si>
    <t xml:space="preserve">Business Cycle </t>
  </si>
  <si>
    <t>Days/Month</t>
  </si>
  <si>
    <t xml:space="preserve">ENUGU STATE ELECTRICITY REGULATORY COMMISSION </t>
  </si>
  <si>
    <t>DISTRIBUTION TARIFF MODEL</t>
  </si>
  <si>
    <t xml:space="preserve">Developed by </t>
  </si>
  <si>
    <t>S2R Consulting</t>
  </si>
  <si>
    <t>Description of Asset</t>
  </si>
  <si>
    <t xml:space="preserve">2 by 15 MVA Substation </t>
  </si>
  <si>
    <t>2 by 7.5 MVA Substation</t>
  </si>
  <si>
    <t>Value (Naira)</t>
  </si>
  <si>
    <t>Average (Naira)</t>
  </si>
  <si>
    <t>Lines</t>
  </si>
  <si>
    <t>11kV Lines</t>
  </si>
  <si>
    <t>33kV Lines</t>
  </si>
  <si>
    <t>Transformers</t>
  </si>
  <si>
    <t>33/0.415KV 300kVA Transformers</t>
  </si>
  <si>
    <t>33/0.415KV 500kVA Transformers</t>
  </si>
  <si>
    <t>11/0.415KV 300kVA Transformers</t>
  </si>
  <si>
    <t>11/0.415KV 500kVA Transformers</t>
  </si>
  <si>
    <t>Assets Base Summary</t>
  </si>
  <si>
    <t>Km</t>
  </si>
  <si>
    <t>WACC Parameters</t>
  </si>
  <si>
    <t>Cost of Debt</t>
  </si>
  <si>
    <t>Expected Return on Maket</t>
  </si>
  <si>
    <t>Market risk premium</t>
  </si>
  <si>
    <t>Nominal Pre Tax WACC</t>
  </si>
  <si>
    <t>Nominal Post Tax WACC</t>
  </si>
  <si>
    <t>Starting CAPEX</t>
  </si>
  <si>
    <t>New CAPEX</t>
  </si>
  <si>
    <t>Operation Expenses</t>
  </si>
  <si>
    <t>Operating Labour</t>
  </si>
  <si>
    <t>Station/Sub-Station Buildings and Fixtures Expenses</t>
  </si>
  <si>
    <t>Station/Sub-Station Equipments - Operating Supplies and Expenses</t>
  </si>
  <si>
    <t>Overhead Lines Cost - Supplies and Expenses</t>
  </si>
  <si>
    <t>Street Lighting and Signal Systems (Street Furniture) Expenses</t>
  </si>
  <si>
    <t>Meter Expenses</t>
  </si>
  <si>
    <t>Customer Installations - Materials Expenses</t>
  </si>
  <si>
    <t>Rent</t>
  </si>
  <si>
    <t>Miscellaneous Distribution Expenses</t>
  </si>
  <si>
    <t>Total Operation Expenes</t>
  </si>
  <si>
    <t>Maintenance Expenses</t>
  </si>
  <si>
    <t>Maintenance Labour</t>
  </si>
  <si>
    <t>Maintenance of Building &amp; Structures - Plant</t>
  </si>
  <si>
    <t>Maintenance of Building &amp; Structures - Office &amp; Others</t>
  </si>
  <si>
    <t>Maintenance of Station/Sub-Station Equipment</t>
  </si>
  <si>
    <t>Maintenance of Overhead Lines</t>
  </si>
  <si>
    <t>Maintenance of Underground Lines</t>
  </si>
  <si>
    <t>Maintenance of Distribution/Line Transformers</t>
  </si>
  <si>
    <t>Maintenance of Street Lighting and Signal System</t>
  </si>
  <si>
    <t>Maintenance of Meters</t>
  </si>
  <si>
    <t>Maintenance of Billing and Collection Equipment</t>
  </si>
  <si>
    <t>Maintenance of Equipment on Customers Premises</t>
  </si>
  <si>
    <t>Miscellaneous Maintenance Expenses</t>
  </si>
  <si>
    <t>Total Operation and Mainenance Expense</t>
  </si>
  <si>
    <t>Operating Expenses</t>
  </si>
  <si>
    <t>Total Maintenance Expense</t>
  </si>
  <si>
    <t>Building and Fixtures</t>
  </si>
  <si>
    <t>Other Equipment</t>
  </si>
  <si>
    <t>Meters</t>
  </si>
  <si>
    <t>Information  and Communication</t>
  </si>
  <si>
    <t>Vehicles</t>
  </si>
  <si>
    <t>3.1.8</t>
  </si>
  <si>
    <t>3.1.9</t>
  </si>
  <si>
    <t>3.1.10</t>
  </si>
  <si>
    <t>Asset Categorization</t>
  </si>
  <si>
    <t>TOTAL ASSET COST</t>
  </si>
  <si>
    <t>Business Units</t>
  </si>
  <si>
    <t>Service Centers</t>
  </si>
  <si>
    <t>Parking Lots</t>
  </si>
  <si>
    <t>Transformer Store</t>
  </si>
  <si>
    <t>3 Phase Meter</t>
  </si>
  <si>
    <t>Nos</t>
  </si>
  <si>
    <t>1 Phase Meter</t>
  </si>
  <si>
    <t>Salon Cars</t>
  </si>
  <si>
    <t>Pick Ups</t>
  </si>
  <si>
    <t>Tables</t>
  </si>
  <si>
    <t>Chairs</t>
  </si>
  <si>
    <t>Computer</t>
  </si>
  <si>
    <t>Server</t>
  </si>
  <si>
    <t>Depreciation Rate</t>
  </si>
  <si>
    <t>Beginning Value</t>
  </si>
  <si>
    <t>End Value</t>
  </si>
  <si>
    <t>Asset Value</t>
  </si>
  <si>
    <t>TOTAL</t>
  </si>
  <si>
    <t>Assets Closing Balance</t>
  </si>
  <si>
    <t>Model starts</t>
  </si>
  <si>
    <t>EERC RATES</t>
  </si>
  <si>
    <t>Rate</t>
  </si>
  <si>
    <t>EERC Cost</t>
  </si>
  <si>
    <t>Load Factor</t>
  </si>
  <si>
    <t>Peak Power</t>
  </si>
  <si>
    <t>Transmission</t>
  </si>
  <si>
    <t>Transmission Tariff</t>
  </si>
  <si>
    <t>Transmission Cost</t>
  </si>
  <si>
    <t>Generation</t>
  </si>
  <si>
    <t>Generation Tariff</t>
  </si>
  <si>
    <t>Generation Cost</t>
  </si>
  <si>
    <t>Disco Operating Cost</t>
  </si>
  <si>
    <t>Disco Maintenance Cost</t>
  </si>
  <si>
    <t>Depreciation Cost</t>
  </si>
  <si>
    <t>Return on Capital Cost</t>
  </si>
  <si>
    <t>Disco Operating Tariff</t>
  </si>
  <si>
    <t>Disco Maintenance Tariff</t>
  </si>
  <si>
    <t>Depreciation Tariff</t>
  </si>
  <si>
    <t>Return on Capital Tariff</t>
  </si>
  <si>
    <t>EERC Tariff</t>
  </si>
  <si>
    <t>Loss Levels</t>
  </si>
  <si>
    <t>Disco Loss Factor</t>
  </si>
  <si>
    <t>Energy Delivered to Disco</t>
  </si>
  <si>
    <t>Disco Loss Tariff</t>
  </si>
  <si>
    <t>Naira/KWh</t>
  </si>
  <si>
    <t>Cover Page</t>
  </si>
  <si>
    <t>Regulatory Asset Base</t>
  </si>
  <si>
    <t>Regulated Opex</t>
  </si>
  <si>
    <t>Gen and Trans</t>
  </si>
  <si>
    <t>Asset Depreciation</t>
  </si>
  <si>
    <t>Customer Energy Intake</t>
  </si>
  <si>
    <t>Cost &amp; Loss</t>
  </si>
  <si>
    <t>Disco Loss Cost</t>
  </si>
  <si>
    <t>OVERALL TARIFF</t>
  </si>
  <si>
    <t>LV &amp; HV TARIFF COST ALLOCATION</t>
  </si>
  <si>
    <t>LV Cost</t>
  </si>
  <si>
    <t>HV Cost</t>
  </si>
  <si>
    <t>HV Customers</t>
  </si>
  <si>
    <t>LV Customers</t>
  </si>
  <si>
    <t>LV Tariff</t>
  </si>
  <si>
    <t>HV Tariff</t>
  </si>
  <si>
    <t>Regulated OPEX</t>
  </si>
  <si>
    <t>Tariff Calculation</t>
  </si>
  <si>
    <t>Go to Control Page</t>
  </si>
  <si>
    <t>User Guide</t>
  </si>
  <si>
    <t>Energy Delivered and Paid  For</t>
  </si>
  <si>
    <t>Calculations</t>
  </si>
  <si>
    <t>Guide Pages</t>
  </si>
  <si>
    <t>Cover Page of the Model, gives general instructions</t>
  </si>
  <si>
    <t>Guide the user of the model on how the model works</t>
  </si>
  <si>
    <t xml:space="preserve">This is where the vast majority of the model inputs , not related to  costs  are inserted and changed </t>
  </si>
  <si>
    <t>This is where maintenance and operating costs are inputted</t>
  </si>
  <si>
    <t>Calculates Generation and Transmission Costs</t>
  </si>
  <si>
    <t>Light Orange cells are for regulated inputs inputted by the EERC</t>
  </si>
  <si>
    <t>Model Date</t>
  </si>
  <si>
    <t>Generation and Transmission Parameters</t>
  </si>
  <si>
    <t>LV &amp; HVE Revenue</t>
  </si>
  <si>
    <t>LV Revenue</t>
  </si>
  <si>
    <t>HV Revenue</t>
  </si>
  <si>
    <t>Total Revenue</t>
  </si>
  <si>
    <t>Check</t>
  </si>
  <si>
    <t>LV &amp; HV TARIFF</t>
  </si>
  <si>
    <t xml:space="preserve">Tariff </t>
  </si>
  <si>
    <t>This sheet shows how the tariff are derived</t>
  </si>
  <si>
    <t>This sheet shows the final tariff</t>
  </si>
  <si>
    <t>This is where the assets are depreciated and the Return of Capital and Return on Capital is calculated</t>
  </si>
  <si>
    <r>
      <t xml:space="preserve">Please do not input data into </t>
    </r>
    <r>
      <rPr>
        <b/>
        <sz val="10"/>
        <rFont val="Arial"/>
        <family val="2"/>
      </rPr>
      <t>Calculations Worksheets</t>
    </r>
  </si>
  <si>
    <r>
      <t>Only put data in the</t>
    </r>
    <r>
      <rPr>
        <b/>
        <sz val="10"/>
        <rFont val="Arial"/>
        <family val="2"/>
      </rPr>
      <t xml:space="preserve"> Input Worksheets</t>
    </r>
    <r>
      <rPr>
        <sz val="10"/>
        <rFont val="Arial"/>
        <family val="2"/>
      </rPr>
      <t>, whose tabs are coloured dark green.</t>
    </r>
  </si>
  <si>
    <t>Name</t>
  </si>
  <si>
    <t>Organization</t>
  </si>
  <si>
    <t>Date</t>
  </si>
  <si>
    <t>Error Description</t>
  </si>
  <si>
    <t>Range/Cell</t>
  </si>
  <si>
    <t>Potential Impact on Model</t>
  </si>
  <si>
    <t>Phone Number</t>
  </si>
  <si>
    <t>EERC TARIFF MODEL ERROR REPORT</t>
  </si>
  <si>
    <t>Test</t>
  </si>
  <si>
    <r>
      <rPr>
        <b/>
        <u/>
        <sz val="10"/>
        <rFont val="Arial"/>
        <family val="2"/>
      </rPr>
      <t>Instruction:</t>
    </r>
    <r>
      <rPr>
        <sz val="10"/>
        <rFont val="Arial"/>
        <family val="2"/>
      </rPr>
      <t xml:space="preserve"> Please fill the form and click on the "Export Error Report" to get the </t>
    </r>
    <r>
      <rPr>
        <b/>
        <sz val="10"/>
        <rFont val="Arial"/>
        <family val="2"/>
      </rPr>
      <t>Error Report</t>
    </r>
    <r>
      <rPr>
        <sz val="10"/>
        <rFont val="Arial"/>
        <family val="2"/>
      </rPr>
      <t xml:space="preserve"> in the same location as the Tariff Model. Then email the </t>
    </r>
    <r>
      <rPr>
        <b/>
        <sz val="10"/>
        <rFont val="Arial"/>
        <family val="2"/>
      </rPr>
      <t>Error Report</t>
    </r>
    <r>
      <rPr>
        <sz val="10"/>
        <rFont val="Arial"/>
        <family val="2"/>
      </rPr>
      <t xml:space="preserve"> to </t>
    </r>
    <r>
      <rPr>
        <sz val="10"/>
        <color theme="9" tint="-0.249977111117893"/>
        <rFont val="Arial"/>
        <family val="2"/>
      </rPr>
      <t>info@eerc.en.gov.ng</t>
    </r>
    <r>
      <rPr>
        <sz val="10"/>
        <rFont val="Arial"/>
        <family val="2"/>
      </rPr>
      <t>.</t>
    </r>
  </si>
  <si>
    <t>EERCDT_01_10_2024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</si>
</sst>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£&quot;* #,##0_);_(&quot;£&quot;* \(#,##0\);_(&quot;£&quot;* &quot;-&quot;_);_(@_)"/>
    <numFmt numFmtId="166" formatCode="_(&quot;£&quot;* #,##0.00_);_(&quot;£&quot;* \(#,##0.00\);_(&quot;£&quot;* &quot;-&quot;??_);_(@_)"/>
    <numFmt numFmtId="167" formatCode="#,##0.0_);\(#,##0.0\)"/>
    <numFmt numFmtId="168" formatCode="0.0%"/>
    <numFmt numFmtId="169" formatCode="#,##0.00_);\(#,##0.00\);\-??"/>
    <numFmt numFmtId="170" formatCode="_-* #,##0_-;\-* #,##0_-;_-* &quot;-&quot;??_-;_-@_-"/>
    <numFmt numFmtId="171" formatCode="_(* #,##0_);_(* \(#,##0\);_(* &quot;-&quot;??_);_(@_)"/>
    <numFmt numFmtId="172" formatCode="0_)"/>
    <numFmt numFmtId="173" formatCode="mm/dd/yy"/>
    <numFmt numFmtId="174" formatCode="#,##0;\(#,##0\)"/>
    <numFmt numFmtId="175" formatCode="_(* #,##0.0_);_(* \(#,##0.0\);_(* &quot;-&quot;??_);_(@_)"/>
    <numFmt numFmtId="176" formatCode="#,##0_);[Red]\(#,##0\);&quot;-&quot;_);_-@_-"/>
    <numFmt numFmtId="177" formatCode="#,##0_);[Red]\(#,##0\);_)&quot;-&quot;_);_-@_-"/>
    <numFmt numFmtId="178" formatCode="_(&quot;$&quot;* #,##0_);_(&quot;$&quot;* \(#,##0\);_(&quot;$&quot;* &quot;-&quot;??_);_(@_)"/>
    <numFmt numFmtId="179" formatCode="General_)"/>
    <numFmt numFmtId="180" formatCode="#,##0.0"/>
    <numFmt numFmtId="181" formatCode="_([$€-2]* #,##0.00_);_([$€-2]* \(#,##0.00\);_([$€-2]* &quot;-&quot;??_)"/>
    <numFmt numFmtId="182" formatCode="#,#00"/>
    <numFmt numFmtId="183" formatCode="#.##000"/>
    <numFmt numFmtId="184" formatCode="#,##0_ ;\(#,##0\)_-;&quot;-&quot;"/>
    <numFmt numFmtId="185" formatCode="#\ ###\ ###\ ###\ ##0.00"/>
    <numFmt numFmtId="186" formatCode="#\ ###\ ###\ ###\ ##0.00;\-#\ ###\ ###\ ###\ ##0.00;\-_)"/>
    <numFmt numFmtId="187" formatCode="0.000%"/>
    <numFmt numFmtId="188" formatCode="0.0000"/>
    <numFmt numFmtId="189" formatCode="0.000000"/>
    <numFmt numFmtId="190" formatCode="_-* #,##0.00,,\ _-;\(#,##0.00,,\)_-;_-* &quot;-&quot;??_-;_-@_-"/>
    <numFmt numFmtId="191" formatCode="_-* #,##0,,\ _-;\(#,##0,,\)_-;_-* &quot;-&quot;??_-;_-@_-"/>
    <numFmt numFmtId="192" formatCode="d\ mmm\ yy"/>
    <numFmt numFmtId="193" formatCode="0.000"/>
    <numFmt numFmtId="194" formatCode="&quot;YEAR&quot;\ 0"/>
    <numFmt numFmtId="195" formatCode="_ * #,##0_ ;_ * \-#,##0_ ;_ * &quot;-&quot;_ ;_ @_ "/>
    <numFmt numFmtId="196" formatCode="_ * #,##0.00_ ;_ * \-#,##0.00_ ;_ * &quot;-&quot;??_ ;_ @_ "/>
    <numFmt numFmtId="197" formatCode="#,##0.00,,;\-#,##0.00,,;\-"/>
    <numFmt numFmtId="198" formatCode="_(&quot;N$&quot;* #,##0_);_(&quot;N$&quot;* \(#,##0\);_(&quot;N$&quot;* &quot;-&quot;_);_(@_)"/>
    <numFmt numFmtId="199" formatCode="_(&quot;N$&quot;* #,##0.00_);_(&quot;N$&quot;* \(#,##0.00\);_(&quot;N$&quot;* &quot;-&quot;??_);_(@_)"/>
    <numFmt numFmtId="200" formatCode="\$#,#00"/>
    <numFmt numFmtId="201" formatCode="#,##0.0000000_);\(#,##0.0000000\)"/>
    <numFmt numFmtId="202" formatCode="0.000;[Red]0.000"/>
    <numFmt numFmtId="203" formatCode="%#,#00"/>
    <numFmt numFmtId="204" formatCode="#,##0,_);\(#,##0,\);\-_0"/>
    <numFmt numFmtId="205" formatCode="#,##0.0_);[Red]\(#,##0.0\)"/>
    <numFmt numFmtId="206" formatCode="0.00\x"/>
    <numFmt numFmtId="207" formatCode="_(&quot;$&quot;* #,##0.0_);_(&quot;$&quot;* \(#,##0.0\);_(&quot;$&quot;* &quot;-&quot;??_);_(@_)"/>
    <numFmt numFmtId="208" formatCode="mm/dd/yy_)"/>
    <numFmt numFmtId="209" formatCode="mmm\ dd\,\ yy"/>
    <numFmt numFmtId="210" formatCode="#,##0;\-#,##0;\-"/>
    <numFmt numFmtId="211" formatCode="[$-F800]dddd\,\ mmmm\ dd\,\ yyyy"/>
  </numFmts>
  <fonts count="1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2"/>
      <color indexed="8"/>
      <name val="Arial MT"/>
    </font>
    <font>
      <sz val="10"/>
      <name val="Courier"/>
      <family val="3"/>
    </font>
    <font>
      <sz val="9"/>
      <color indexed="16"/>
      <name val="Arial"/>
      <family val="2"/>
    </font>
    <font>
      <b/>
      <sz val="9"/>
      <color indexed="12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sz val="9"/>
      <color rgb="FFFF0000"/>
      <name val="Arial"/>
      <family val="2"/>
    </font>
    <font>
      <i/>
      <sz val="10"/>
      <name val="Arial"/>
      <family val="2"/>
    </font>
    <font>
      <sz val="10"/>
      <color theme="0" tint="-0.499984740745262"/>
      <name val="Arial"/>
      <family val="2"/>
    </font>
    <font>
      <b/>
      <sz val="12"/>
      <color rgb="FFFF000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9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name val="Frutiger 55 Roman"/>
    </font>
    <font>
      <b/>
      <sz val="11"/>
      <color indexed="63"/>
      <name val="Calibri"/>
      <family val="2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color indexed="52"/>
      <name val="Calibri"/>
      <family val="2"/>
    </font>
    <font>
      <sz val="8"/>
      <name val="Times New Roman"/>
      <family val="1"/>
    </font>
    <font>
      <b/>
      <sz val="8"/>
      <name val="Book Antiqua"/>
      <family val="1"/>
    </font>
    <font>
      <sz val="10"/>
      <name val="Geneva"/>
      <family val="2"/>
    </font>
    <font>
      <sz val="8"/>
      <name val="Palatino"/>
      <family val="1"/>
    </font>
    <font>
      <sz val="12"/>
      <name val="Arial"/>
      <family val="2"/>
    </font>
    <font>
      <sz val="11"/>
      <color indexed="12"/>
      <name val="Book Antiqua"/>
      <family val="1"/>
    </font>
    <font>
      <b/>
      <sz val="10"/>
      <name val="Times New Roman"/>
      <family val="1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sz val="10"/>
      <name val="Helv"/>
      <family val="2"/>
    </font>
    <font>
      <sz val="10"/>
      <color indexed="62"/>
      <name val="Arial"/>
      <family val="2"/>
    </font>
    <font>
      <b/>
      <sz val="12"/>
      <color indexed="12"/>
      <name val="Arial"/>
      <family val="2"/>
    </font>
    <font>
      <b/>
      <sz val="12"/>
      <color indexed="9"/>
      <name val="Arial"/>
      <family val="2"/>
    </font>
    <font>
      <i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62"/>
      <name val="Arial"/>
      <family val="2"/>
    </font>
    <font>
      <i/>
      <sz val="10"/>
      <name val="Times New Roman"/>
      <family val="1"/>
    </font>
    <font>
      <sz val="10"/>
      <name val="Helv"/>
    </font>
    <font>
      <sz val="12"/>
      <name val="宋体"/>
      <charset val="134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b/>
      <sz val="13"/>
      <color indexed="9"/>
      <name val="Frutiger 55 Roman"/>
    </font>
    <font>
      <sz val="10"/>
      <name val="Helvetica 45 Light"/>
      <family val="2"/>
    </font>
    <font>
      <sz val="7"/>
      <name val="Times New Roman"/>
      <family val="1"/>
    </font>
    <font>
      <b/>
      <sz val="12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name val="Univers (WN)"/>
      <family val="2"/>
    </font>
    <font>
      <b/>
      <sz val="11"/>
      <color indexed="9"/>
      <name val="Calibri"/>
      <family val="2"/>
    </font>
    <font>
      <sz val="11"/>
      <name val="ＭＳ Ｐゴシック"/>
      <family val="3"/>
      <charset val="134"/>
    </font>
    <font>
      <sz val="12"/>
      <name val="바탕체"/>
      <family val="3"/>
    </font>
    <font>
      <sz val="11"/>
      <name val="蹈框"/>
      <charset val="13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theme="0" tint="-0.499984740745262"/>
      <name val="Century Gothic"/>
      <family val="2"/>
    </font>
    <font>
      <b/>
      <sz val="9"/>
      <color rgb="FFFF0000"/>
      <name val="Century Gothic"/>
      <family val="2"/>
    </font>
    <font>
      <b/>
      <sz val="18"/>
      <name val="Arial"/>
      <family val="2"/>
    </font>
    <font>
      <b/>
      <sz val="24"/>
      <name val="Arial"/>
      <family val="2"/>
    </font>
    <font>
      <sz val="10"/>
      <color theme="9" tint="-0.249977111117893"/>
      <name val="Arial"/>
      <family val="2"/>
    </font>
    <font>
      <sz val="10"/>
      <color rgb="FF00FF00"/>
      <name val="Arial"/>
      <family val="2"/>
    </font>
    <font>
      <sz val="10"/>
      <color theme="8"/>
      <name val="Arial"/>
      <family val="2"/>
    </font>
    <font>
      <b/>
      <sz val="18"/>
      <color theme="6" tint="-0.499984740745262"/>
      <name val="Arial"/>
      <family val="2"/>
    </font>
    <font>
      <b/>
      <sz val="12"/>
      <color theme="0" tint="-0.499984740745262"/>
      <name val="Arial"/>
      <family val="2"/>
    </font>
    <font>
      <b/>
      <sz val="12"/>
      <color rgb="FF00B050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u/>
      <sz val="10"/>
      <color theme="10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  <font>
      <b/>
      <sz val="12"/>
      <color theme="9"/>
      <name val="Arial"/>
      <family val="2"/>
    </font>
    <font>
      <sz val="10"/>
      <color theme="9"/>
      <name val="Arial"/>
      <family val="2"/>
    </font>
    <font>
      <b/>
      <sz val="16"/>
      <color theme="9"/>
      <name val="Arial"/>
      <family val="2"/>
    </font>
    <font>
      <b/>
      <sz val="18"/>
      <color theme="9"/>
      <name val="Arial"/>
      <family val="2"/>
    </font>
    <font>
      <u/>
      <sz val="18"/>
      <color theme="10"/>
      <name val="Arial"/>
      <family val="2"/>
    </font>
    <font>
      <sz val="18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3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gray125">
        <fgColor indexed="11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thin">
        <color auto="1"/>
      </left>
      <right style="thin">
        <color indexed="9"/>
      </right>
      <top/>
      <bottom/>
      <diagonal/>
    </border>
    <border>
      <left/>
      <right/>
      <top style="thin">
        <color auto="1"/>
      </top>
      <bottom style="thin">
        <color indexed="9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57"/>
      </left>
      <right style="double">
        <color indexed="57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1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 style="thin">
        <color rgb="FFC00000"/>
      </top>
      <bottom/>
      <diagonal/>
    </border>
    <border>
      <left/>
      <right style="medium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/>
      <top/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medium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/>
      <bottom style="thin">
        <color rgb="FF00B0F0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2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8" fillId="0" borderId="0" applyFill="0" applyBorder="0"/>
    <xf numFmtId="0" fontId="19" fillId="0" borderId="0"/>
    <xf numFmtId="0" fontId="13" fillId="0" borderId="0"/>
    <xf numFmtId="0" fontId="20" fillId="0" borderId="0"/>
    <xf numFmtId="9" fontId="13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6" fontId="25" fillId="5" borderId="13">
      <alignment horizontal="right"/>
      <protection locked="0"/>
    </xf>
    <xf numFmtId="177" fontId="25" fillId="0" borderId="0">
      <alignment horizontal="right"/>
    </xf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0" fontId="10" fillId="0" borderId="0"/>
    <xf numFmtId="174" fontId="13" fillId="0" borderId="0" applyFill="0" applyBorder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174" fontId="13" fillId="0" borderId="0" applyFill="0" applyBorder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6" fontId="25" fillId="5" borderId="14">
      <alignment horizontal="right"/>
      <protection locked="0"/>
    </xf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4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13" fillId="0" borderId="0" applyFont="0"/>
    <xf numFmtId="9" fontId="38" fillId="0" borderId="6">
      <alignment horizontal="center"/>
    </xf>
    <xf numFmtId="9" fontId="38" fillId="0" borderId="6">
      <alignment horizontal="center"/>
    </xf>
    <xf numFmtId="10" fontId="38" fillId="0" borderId="6">
      <alignment horizontal="center"/>
    </xf>
    <xf numFmtId="0" fontId="13" fillId="0" borderId="0"/>
    <xf numFmtId="0" fontId="13" fillId="0" borderId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9" fillId="12" borderId="0">
      <alignment vertical="center"/>
    </xf>
    <xf numFmtId="0" fontId="40" fillId="2" borderId="15"/>
    <xf numFmtId="0" fontId="40" fillId="2" borderId="1"/>
    <xf numFmtId="0" fontId="40" fillId="2" borderId="7"/>
    <xf numFmtId="0" fontId="40" fillId="2" borderId="16"/>
    <xf numFmtId="0" fontId="40" fillId="13" borderId="2"/>
    <xf numFmtId="0" fontId="40" fillId="2" borderId="16"/>
    <xf numFmtId="0" fontId="40" fillId="13" borderId="4"/>
    <xf numFmtId="0" fontId="40" fillId="13" borderId="3"/>
    <xf numFmtId="0" fontId="39" fillId="12" borderId="0">
      <alignment vertical="center"/>
    </xf>
    <xf numFmtId="0" fontId="39" fillId="14" borderId="2">
      <alignment vertical="center"/>
    </xf>
    <xf numFmtId="0" fontId="39" fillId="14" borderId="0">
      <alignment vertical="center"/>
    </xf>
    <xf numFmtId="0" fontId="39" fillId="14" borderId="0">
      <alignment vertical="center"/>
    </xf>
    <xf numFmtId="0" fontId="39" fillId="14" borderId="3">
      <alignment vertical="center"/>
    </xf>
    <xf numFmtId="0" fontId="39" fillId="15" borderId="17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9" fillId="15" borderId="18">
      <alignment vertical="center"/>
    </xf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2" fillId="24" borderId="19" applyNumberFormat="0">
      <alignment horizontal="center"/>
    </xf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8" borderId="0" applyNumberFormat="0" applyBorder="0" applyAlignment="0" applyProtection="0"/>
    <xf numFmtId="0" fontId="43" fillId="29" borderId="20" applyNumberFormat="0" applyAlignment="0" applyProtection="0"/>
    <xf numFmtId="0" fontId="44" fillId="0" borderId="21"/>
    <xf numFmtId="0" fontId="44" fillId="0" borderId="22">
      <alignment horizontal="center"/>
    </xf>
    <xf numFmtId="0" fontId="45" fillId="0" borderId="0" applyFont="0" applyFill="0" applyBorder="0"/>
    <xf numFmtId="0" fontId="38" fillId="0" borderId="3"/>
    <xf numFmtId="0" fontId="38" fillId="0" borderId="23"/>
    <xf numFmtId="0" fontId="44" fillId="0" borderId="7">
      <alignment horizontal="left"/>
    </xf>
    <xf numFmtId="0" fontId="46" fillId="29" borderId="24" applyNumberFormat="0" applyAlignment="0" applyProtection="0"/>
    <xf numFmtId="0" fontId="44" fillId="0" borderId="3"/>
    <xf numFmtId="0" fontId="44" fillId="0" borderId="5">
      <alignment horizontal="left"/>
    </xf>
    <xf numFmtId="0" fontId="44" fillId="0" borderId="6">
      <alignment horizontal="left"/>
    </xf>
    <xf numFmtId="0" fontId="44" fillId="0" borderId="25" applyBorder="0">
      <alignment horizontal="left"/>
    </xf>
    <xf numFmtId="9" fontId="13" fillId="0" borderId="0" applyFill="0" applyBorder="0"/>
    <xf numFmtId="9" fontId="17" fillId="0" borderId="0" applyFill="0" applyBorder="0"/>
    <xf numFmtId="0" fontId="44" fillId="0" borderId="5">
      <alignment horizontal="center"/>
    </xf>
    <xf numFmtId="0" fontId="44" fillId="0" borderId="6">
      <alignment horizontal="center"/>
    </xf>
    <xf numFmtId="0" fontId="44" fillId="0" borderId="19">
      <alignment horizontal="center"/>
    </xf>
    <xf numFmtId="0" fontId="44" fillId="0" borderId="5">
      <alignment horizontal="left"/>
    </xf>
    <xf numFmtId="0" fontId="44" fillId="0" borderId="26">
      <alignment horizontal="left"/>
    </xf>
    <xf numFmtId="0" fontId="44" fillId="0" borderId="25">
      <alignment horizontal="left"/>
    </xf>
    <xf numFmtId="0" fontId="44" fillId="0" borderId="6">
      <alignment horizontal="left"/>
    </xf>
    <xf numFmtId="0" fontId="44" fillId="0" borderId="0"/>
    <xf numFmtId="0" fontId="44" fillId="0" borderId="19">
      <alignment horizontal="center" vertical="center"/>
    </xf>
    <xf numFmtId="0" fontId="44" fillId="0" borderId="25" applyBorder="0">
      <alignment horizontal="center" vertical="justify"/>
    </xf>
    <xf numFmtId="0" fontId="47" fillId="0" borderId="12" applyNumberFormat="0" applyFont="0" applyFill="0" applyAlignment="0" applyProtection="0"/>
    <xf numFmtId="179" fontId="13" fillId="0" borderId="27" applyNumberFormat="0" applyFill="0" applyAlignment="0" applyProtection="0"/>
    <xf numFmtId="0" fontId="38" fillId="0" borderId="0"/>
    <xf numFmtId="0" fontId="44" fillId="0" borderId="23"/>
    <xf numFmtId="0" fontId="44" fillId="0" borderId="26"/>
    <xf numFmtId="0" fontId="44" fillId="0" borderId="28">
      <alignment horizontal="left"/>
    </xf>
    <xf numFmtId="0" fontId="44" fillId="0" borderId="25"/>
    <xf numFmtId="0" fontId="38" fillId="0" borderId="19">
      <alignment horizontal="center" wrapText="1"/>
    </xf>
    <xf numFmtId="0" fontId="47" fillId="30" borderId="19">
      <alignment horizontal="center"/>
    </xf>
    <xf numFmtId="3" fontId="13" fillId="0" borderId="0" applyBorder="0">
      <alignment horizontal="center"/>
    </xf>
    <xf numFmtId="3" fontId="13" fillId="0" borderId="0" applyBorder="0">
      <alignment horizontal="center"/>
    </xf>
    <xf numFmtId="0" fontId="48" fillId="0" borderId="3" applyNumberFormat="0" applyFill="0" applyBorder="0" applyAlignment="0" applyProtection="0">
      <alignment horizontal="center"/>
    </xf>
    <xf numFmtId="180" fontId="49" fillId="0" borderId="0" applyFont="0" applyFill="0" applyBorder="0" applyAlignment="0" applyProtection="0"/>
    <xf numFmtId="0" fontId="50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51" fillId="0" borderId="0" applyFont="0" applyFill="0" applyBorder="0" applyAlignment="0" applyProtection="0"/>
    <xf numFmtId="0" fontId="51" fillId="0" borderId="0"/>
    <xf numFmtId="0" fontId="52" fillId="0" borderId="29">
      <protection locked="0"/>
    </xf>
    <xf numFmtId="0" fontId="50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1" fillId="0" borderId="0" applyFont="0" applyFill="0" applyBorder="0" applyAlignment="0" applyProtection="0"/>
    <xf numFmtId="176" fontId="25" fillId="5" borderId="14">
      <alignment horizontal="right"/>
      <protection locked="0"/>
    </xf>
    <xf numFmtId="15" fontId="13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3" fillId="0" borderId="0"/>
    <xf numFmtId="179" fontId="47" fillId="0" borderId="0" applyFont="0" applyFill="0" applyBorder="0" applyProtection="0">
      <alignment horizontal="right"/>
    </xf>
    <xf numFmtId="0" fontId="38" fillId="0" borderId="19"/>
    <xf numFmtId="0" fontId="38" fillId="0" borderId="6">
      <alignment horizontal="center"/>
    </xf>
    <xf numFmtId="0" fontId="38" fillId="0" borderId="3"/>
    <xf numFmtId="14" fontId="38" fillId="0" borderId="26" applyBorder="0">
      <alignment horizontal="center"/>
    </xf>
    <xf numFmtId="0" fontId="38" fillId="0" borderId="5">
      <alignment horizontal="center"/>
    </xf>
    <xf numFmtId="0" fontId="38" fillId="0" borderId="26">
      <alignment horizont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4" fillId="0" borderId="0">
      <protection locked="0"/>
    </xf>
    <xf numFmtId="3" fontId="13" fillId="0" borderId="30" applyNumberFormat="0" applyFont="0" applyFill="0" applyAlignment="0" applyProtection="0"/>
    <xf numFmtId="0" fontId="50" fillId="0" borderId="31" applyNumberFormat="0" applyFont="0" applyFill="0" applyAlignment="0" applyProtection="0"/>
    <xf numFmtId="0" fontId="55" fillId="11" borderId="24" applyNumberFormat="0" applyAlignment="0" applyProtection="0"/>
    <xf numFmtId="0" fontId="56" fillId="0" borderId="0">
      <protection locked="0"/>
    </xf>
    <xf numFmtId="0" fontId="56" fillId="0" borderId="0">
      <protection locked="0"/>
    </xf>
    <xf numFmtId="0" fontId="57" fillId="0" borderId="32" applyNumberFormat="0" applyFill="0" applyAlignment="0" applyProtection="0"/>
    <xf numFmtId="0" fontId="58" fillId="0" borderId="0" applyNumberFormat="0" applyFill="0" applyBorder="0" applyAlignment="0" applyProtection="0"/>
    <xf numFmtId="181" fontId="1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31" borderId="19">
      <alignment vertical="center"/>
    </xf>
    <xf numFmtId="0" fontId="61" fillId="32" borderId="19">
      <alignment vertical="center"/>
    </xf>
    <xf numFmtId="0" fontId="39" fillId="3" borderId="0">
      <alignment vertical="center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182" fontId="54" fillId="0" borderId="0">
      <protection locked="0"/>
    </xf>
    <xf numFmtId="183" fontId="54" fillId="0" borderId="0">
      <protection locked="0"/>
    </xf>
    <xf numFmtId="2" fontId="51" fillId="0" borderId="0" applyFont="0" applyFill="0" applyBorder="0" applyAlignment="0" applyProtection="0"/>
    <xf numFmtId="0" fontId="62" fillId="0" borderId="0" applyFill="0" applyBorder="0" applyProtection="0">
      <alignment horizontal="left"/>
    </xf>
    <xf numFmtId="0" fontId="45" fillId="33" borderId="33" applyFont="0" applyFill="0" applyBorder="0" applyProtection="0">
      <alignment horizontal="center"/>
    </xf>
    <xf numFmtId="0" fontId="63" fillId="8" borderId="0" applyNumberFormat="0" applyBorder="0" applyAlignment="0" applyProtection="0"/>
    <xf numFmtId="0" fontId="50" fillId="0" borderId="0" applyFont="0" applyFill="0" applyBorder="0" applyAlignment="0" applyProtection="0">
      <alignment horizontal="right"/>
    </xf>
    <xf numFmtId="0" fontId="64" fillId="0" borderId="0" applyProtection="0">
      <alignment horizontal="right"/>
    </xf>
    <xf numFmtId="0" fontId="37" fillId="0" borderId="34" applyNumberFormat="0" applyAlignment="0" applyProtection="0">
      <alignment horizontal="left" vertical="center"/>
    </xf>
    <xf numFmtId="0" fontId="37" fillId="0" borderId="23">
      <alignment horizontal="left" vertical="center"/>
    </xf>
    <xf numFmtId="184" fontId="25" fillId="0" borderId="0">
      <alignment horizontal="left"/>
    </xf>
    <xf numFmtId="0" fontId="42" fillId="34" borderId="19" applyNumberFormat="0">
      <alignment horizontal="center"/>
    </xf>
    <xf numFmtId="0" fontId="65" fillId="0" borderId="0"/>
    <xf numFmtId="15" fontId="17" fillId="32" borderId="0" applyBorder="0"/>
    <xf numFmtId="16" fontId="13" fillId="32" borderId="35" applyBorder="0" applyProtection="0"/>
    <xf numFmtId="15" fontId="17" fillId="30" borderId="21" applyBorder="0">
      <protection locked="0"/>
    </xf>
    <xf numFmtId="15" fontId="17" fillId="32" borderId="0" applyBorder="0"/>
    <xf numFmtId="0" fontId="13" fillId="32" borderId="36" applyBorder="0" applyProtection="0">
      <alignment horizontal="right"/>
    </xf>
    <xf numFmtId="0" fontId="66" fillId="32" borderId="5" applyBorder="0">
      <alignment horizontal="right"/>
      <protection locked="0"/>
    </xf>
    <xf numFmtId="0" fontId="13" fillId="32" borderId="36" applyBorder="0" applyProtection="0">
      <alignment horizontal="right"/>
    </xf>
    <xf numFmtId="1" fontId="17" fillId="32" borderId="0" applyBorder="0" applyAlignment="0" applyProtection="0"/>
    <xf numFmtId="185" fontId="17" fillId="32" borderId="0" applyBorder="0" applyProtection="0"/>
    <xf numFmtId="41" fontId="17" fillId="32" borderId="0" applyBorder="0" applyProtection="0"/>
    <xf numFmtId="186" fontId="17" fillId="30" borderId="5" applyBorder="0">
      <protection locked="0"/>
    </xf>
    <xf numFmtId="186" fontId="17" fillId="32" borderId="0" applyBorder="0" applyProtection="0"/>
    <xf numFmtId="185" fontId="13" fillId="35" borderId="0" applyBorder="0"/>
    <xf numFmtId="187" fontId="17" fillId="32" borderId="0" applyBorder="0" applyProtection="0"/>
    <xf numFmtId="187" fontId="13" fillId="35" borderId="0">
      <alignment horizontal="right"/>
    </xf>
    <xf numFmtId="187" fontId="17" fillId="32" borderId="0" applyBorder="0" applyProtection="0"/>
    <xf numFmtId="188" fontId="17" fillId="32" borderId="37" applyBorder="0" applyProtection="0"/>
    <xf numFmtId="189" fontId="17" fillId="30" borderId="38" applyBorder="0">
      <protection locked="0"/>
    </xf>
    <xf numFmtId="188" fontId="17" fillId="32" borderId="37" applyBorder="0" applyProtection="0"/>
    <xf numFmtId="0" fontId="67" fillId="32" borderId="39" applyBorder="0" applyProtection="0"/>
    <xf numFmtId="0" fontId="17" fillId="32" borderId="0" applyBorder="0">
      <alignment horizontal="left" indent="2"/>
      <protection locked="0"/>
    </xf>
    <xf numFmtId="0" fontId="17" fillId="32" borderId="0" applyBorder="0">
      <alignment horizontal="left" indent="2"/>
      <protection locked="0"/>
    </xf>
    <xf numFmtId="0" fontId="17" fillId="30" borderId="0" applyBorder="0">
      <alignment horizontal="left" indent="2"/>
      <protection locked="0"/>
    </xf>
    <xf numFmtId="0" fontId="17" fillId="32" borderId="0" applyBorder="0">
      <alignment horizontal="left" indent="2"/>
      <protection locked="0"/>
    </xf>
    <xf numFmtId="0" fontId="13" fillId="0" borderId="0" applyFill="0" applyBorder="0" applyAlignment="0"/>
    <xf numFmtId="190" fontId="13" fillId="0" borderId="0" applyFill="0" applyBorder="0"/>
    <xf numFmtId="191" fontId="13" fillId="0" borderId="40" applyBorder="0"/>
    <xf numFmtId="190" fontId="13" fillId="0" borderId="0" applyFill="0" applyBorder="0"/>
    <xf numFmtId="10" fontId="31" fillId="0" borderId="0" applyFill="0" applyBorder="0">
      <alignment horizontal="right"/>
    </xf>
    <xf numFmtId="190" fontId="16" fillId="0" borderId="0" applyFill="0"/>
    <xf numFmtId="190" fontId="16" fillId="0" borderId="41"/>
    <xf numFmtId="190" fontId="16" fillId="0" borderId="0" applyFill="0"/>
    <xf numFmtId="0" fontId="68" fillId="36" borderId="0"/>
    <xf numFmtId="0" fontId="69" fillId="36" borderId="0"/>
    <xf numFmtId="0" fontId="68" fillId="36" borderId="0"/>
    <xf numFmtId="0" fontId="70" fillId="36" borderId="0"/>
    <xf numFmtId="15" fontId="13" fillId="0" borderId="0" applyFill="0" applyBorder="0"/>
    <xf numFmtId="16" fontId="13" fillId="0" borderId="0" applyBorder="0"/>
    <xf numFmtId="192" fontId="13" fillId="0" borderId="0" applyFill="0" applyBorder="0"/>
    <xf numFmtId="15" fontId="17" fillId="32" borderId="38" applyBorder="0"/>
    <xf numFmtId="15" fontId="13" fillId="0" borderId="0" applyFill="0" applyBorder="0"/>
    <xf numFmtId="0" fontId="13" fillId="0" borderId="0" applyBorder="0">
      <alignment horizontal="right"/>
    </xf>
    <xf numFmtId="0" fontId="13" fillId="0" borderId="0" applyFill="0" applyBorder="0">
      <alignment horizontal="right"/>
    </xf>
    <xf numFmtId="1" fontId="13" fillId="0" borderId="37" applyFill="0" applyBorder="0" applyAlignment="0"/>
    <xf numFmtId="185" fontId="13" fillId="0" borderId="37" applyFill="0" applyBorder="0"/>
    <xf numFmtId="3" fontId="13" fillId="0" borderId="37" applyFill="0" applyBorder="0"/>
    <xf numFmtId="185" fontId="66" fillId="32" borderId="38" applyBorder="0"/>
    <xf numFmtId="185" fontId="16" fillId="0" borderId="0" applyFill="0" applyBorder="0"/>
    <xf numFmtId="185" fontId="71" fillId="32" borderId="42" applyBorder="0"/>
    <xf numFmtId="0" fontId="16" fillId="0" borderId="0" applyFill="0" applyBorder="0"/>
    <xf numFmtId="186" fontId="13" fillId="0" borderId="37" applyFill="0" applyBorder="0"/>
    <xf numFmtId="187" fontId="13" fillId="0" borderId="37" applyFont="0" applyBorder="0">
      <alignment horizontal="right"/>
    </xf>
    <xf numFmtId="10" fontId="13" fillId="0" borderId="37" applyFont="0" applyFill="0" applyBorder="0"/>
    <xf numFmtId="187" fontId="66" fillId="32" borderId="38" applyBorder="0">
      <alignment horizontal="right"/>
    </xf>
    <xf numFmtId="187" fontId="13" fillId="0" borderId="37" applyFont="0" applyBorder="0">
      <alignment horizontal="right"/>
    </xf>
    <xf numFmtId="188" fontId="13" fillId="0" borderId="0" applyFill="0" applyBorder="0">
      <alignment horizontal="right"/>
    </xf>
    <xf numFmtId="193" fontId="13" fillId="0" borderId="0" applyFill="0" applyBorder="0"/>
    <xf numFmtId="188" fontId="66" fillId="32" borderId="38" applyBorder="0">
      <alignment horizontal="right"/>
    </xf>
    <xf numFmtId="188" fontId="13" fillId="0" borderId="0" applyFill="0" applyBorder="0">
      <alignment horizontal="right"/>
    </xf>
    <xf numFmtId="194" fontId="13" fillId="0" borderId="0" applyFont="0" applyFill="0" applyBorder="0"/>
    <xf numFmtId="194" fontId="66" fillId="32" borderId="11" applyBorder="0"/>
    <xf numFmtId="0" fontId="13" fillId="0" borderId="0"/>
    <xf numFmtId="0" fontId="47" fillId="37" borderId="19">
      <alignment horizontal="center"/>
    </xf>
    <xf numFmtId="0" fontId="40" fillId="0" borderId="0" applyNumberFormat="0" applyFill="0" applyBorder="0" applyAlignment="0">
      <protection locked="0"/>
    </xf>
    <xf numFmtId="0" fontId="72" fillId="0" borderId="0"/>
    <xf numFmtId="0" fontId="44" fillId="0" borderId="28" applyBorder="0">
      <alignment horizontal="left" vertical="center"/>
    </xf>
    <xf numFmtId="0" fontId="13" fillId="0" borderId="0" applyFill="0" applyBorder="0">
      <alignment wrapText="1"/>
    </xf>
    <xf numFmtId="0" fontId="13" fillId="33" borderId="19" applyNumberFormat="0">
      <alignment horizontal="center"/>
      <protection locked="0"/>
    </xf>
    <xf numFmtId="195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7" fontId="13" fillId="0" borderId="0" applyFont="0" applyFill="0" applyBorder="0" applyAlignment="0" applyProtection="0">
      <alignment horizontal="right"/>
    </xf>
    <xf numFmtId="0" fontId="38" fillId="0" borderId="19">
      <alignment horizontal="center"/>
    </xf>
    <xf numFmtId="198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200" fontId="54" fillId="0" borderId="0">
      <protection locked="0"/>
    </xf>
    <xf numFmtId="3" fontId="13" fillId="0" borderId="0" applyFont="0" applyFill="0" applyBorder="0" applyAlignment="0" applyProtection="0"/>
    <xf numFmtId="1" fontId="53" fillId="0" borderId="19" applyBorder="0"/>
    <xf numFmtId="201" fontId="13" fillId="0" borderId="0" applyFill="0" applyBorder="0"/>
    <xf numFmtId="0" fontId="50" fillId="0" borderId="0" applyFont="0" applyFill="0" applyBorder="0" applyAlignment="0" applyProtection="0">
      <alignment horizontal="right"/>
    </xf>
    <xf numFmtId="0" fontId="38" fillId="0" borderId="0"/>
    <xf numFmtId="0" fontId="38" fillId="0" borderId="5">
      <alignment wrapText="1"/>
    </xf>
    <xf numFmtId="0" fontId="72" fillId="0" borderId="0"/>
    <xf numFmtId="0" fontId="38" fillId="0" borderId="43">
      <alignment horizontal="center"/>
    </xf>
    <xf numFmtId="0" fontId="44" fillId="0" borderId="21"/>
    <xf numFmtId="0" fontId="38" fillId="0" borderId="28"/>
    <xf numFmtId="0" fontId="38" fillId="0" borderId="5">
      <alignment horizontal="center"/>
    </xf>
    <xf numFmtId="0" fontId="38" fillId="0" borderId="43">
      <alignment horizontal="center"/>
    </xf>
    <xf numFmtId="0" fontId="38" fillId="0" borderId="19">
      <alignment horizontal="center"/>
    </xf>
    <xf numFmtId="0" fontId="38" fillId="0" borderId="19"/>
    <xf numFmtId="0" fontId="73" fillId="0" borderId="0"/>
    <xf numFmtId="202" fontId="74" fillId="0" borderId="0"/>
    <xf numFmtId="0" fontId="45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38" borderId="19"/>
    <xf numFmtId="0" fontId="45" fillId="33" borderId="28" applyNumberFormat="0" applyFont="0" applyBorder="0" applyAlignment="0" applyProtection="0"/>
    <xf numFmtId="0" fontId="13" fillId="39" borderId="44" applyNumberFormat="0" applyFont="0" applyAlignment="0" applyProtection="0"/>
    <xf numFmtId="0" fontId="38" fillId="0" borderId="5">
      <alignment horizontal="right"/>
    </xf>
    <xf numFmtId="0" fontId="38" fillId="0" borderId="43">
      <alignment horizontal="right"/>
    </xf>
    <xf numFmtId="0" fontId="38" fillId="0" borderId="45"/>
    <xf numFmtId="0" fontId="38" fillId="0" borderId="21"/>
    <xf numFmtId="0" fontId="38" fillId="0" borderId="25"/>
    <xf numFmtId="0" fontId="38" fillId="0" borderId="26">
      <alignment horizontal="center"/>
    </xf>
    <xf numFmtId="0" fontId="45" fillId="0" borderId="28"/>
    <xf numFmtId="0" fontId="38" fillId="0" borderId="19">
      <alignment horizontal="center"/>
    </xf>
    <xf numFmtId="0" fontId="44" fillId="0" borderId="28" applyFont="0" applyBorder="0">
      <alignment horizontal="center" vertical="center"/>
    </xf>
    <xf numFmtId="10" fontId="13" fillId="0" borderId="0" applyFill="0" applyBorder="0">
      <alignment horizontal="center" vertical="center"/>
    </xf>
    <xf numFmtId="0" fontId="75" fillId="0" borderId="0" applyFill="0" applyBorder="0" applyProtection="0">
      <alignment horizontal="left"/>
    </xf>
    <xf numFmtId="0" fontId="76" fillId="0" borderId="0" applyFill="0" applyBorder="0" applyProtection="0">
      <alignment horizontal="left"/>
    </xf>
    <xf numFmtId="1" fontId="77" fillId="0" borderId="0" applyProtection="0">
      <alignment horizontal="right" vertical="center"/>
    </xf>
    <xf numFmtId="9" fontId="45" fillId="0" borderId="0" applyFont="0" applyFill="0" applyBorder="0" applyAlignment="0" applyProtection="0"/>
    <xf numFmtId="10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0" borderId="0" applyFont="0" applyFill="0" applyBorder="0" applyProtection="0">
      <alignment horizontal="right"/>
    </xf>
    <xf numFmtId="0" fontId="45" fillId="0" borderId="28" applyFont="0" applyFill="0" applyBorder="0"/>
    <xf numFmtId="8" fontId="13" fillId="0" borderId="0" applyFont="0" applyFill="0" applyBorder="0" applyAlignment="0" applyProtection="0"/>
    <xf numFmtId="9" fontId="78" fillId="0" borderId="0" applyFill="0" applyBorder="0"/>
    <xf numFmtId="203" fontId="54" fillId="0" borderId="0">
      <protection locked="0"/>
    </xf>
    <xf numFmtId="204" fontId="13" fillId="0" borderId="46" applyFont="0" applyFill="0" applyBorder="0" applyAlignment="0" applyProtection="0"/>
    <xf numFmtId="205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9" fillId="0" borderId="19" applyBorder="0"/>
    <xf numFmtId="0" fontId="13" fillId="0" borderId="0" applyFont="0" applyBorder="0"/>
    <xf numFmtId="0" fontId="80" fillId="7" borderId="0" applyNumberFormat="0" applyBorder="0" applyAlignment="0" applyProtection="0"/>
    <xf numFmtId="0" fontId="81" fillId="40" borderId="0" applyNumberFormat="0"/>
    <xf numFmtId="0" fontId="45" fillId="41" borderId="0" applyNumberFormat="0" applyFont="0" applyBorder="0" applyAlignment="0" applyProtection="0"/>
    <xf numFmtId="0" fontId="13" fillId="0" borderId="0"/>
    <xf numFmtId="0" fontId="82" fillId="0" borderId="0" applyFill="0" applyBorder="0" applyAlignment="0" applyProtection="0"/>
    <xf numFmtId="0" fontId="45" fillId="0" borderId="0"/>
    <xf numFmtId="0" fontId="14" fillId="0" borderId="0" applyFill="0" applyBorder="0" applyProtection="0">
      <alignment horizontal="center" vertical="center"/>
    </xf>
    <xf numFmtId="0" fontId="14" fillId="0" borderId="0" applyFill="0" applyBorder="0" applyProtection="0"/>
    <xf numFmtId="0" fontId="16" fillId="0" borderId="0" applyFill="0" applyBorder="0" applyProtection="0">
      <alignment horizontal="left"/>
    </xf>
    <xf numFmtId="0" fontId="83" fillId="0" borderId="0" applyFill="0" applyBorder="0" applyProtection="0">
      <alignment horizontal="left" vertical="top"/>
    </xf>
    <xf numFmtId="0" fontId="84" fillId="0" borderId="0"/>
    <xf numFmtId="0" fontId="37" fillId="0" borderId="0" applyNumberFormat="0" applyFill="0" applyBorder="0" applyAlignment="0" applyProtection="0">
      <alignment horizontal="left"/>
      <protection locked="0"/>
    </xf>
    <xf numFmtId="0" fontId="85" fillId="0" borderId="0" applyNumberFormat="0" applyFill="0" applyBorder="0" applyAlignment="0" applyProtection="0"/>
    <xf numFmtId="0" fontId="86" fillId="0" borderId="47" applyNumberFormat="0" applyFill="0" applyAlignment="0" applyProtection="0"/>
    <xf numFmtId="0" fontId="87" fillId="0" borderId="48" applyNumberFormat="0" applyFill="0" applyAlignment="0" applyProtection="0"/>
    <xf numFmtId="0" fontId="88" fillId="0" borderId="49" applyNumberFormat="0" applyFill="0" applyAlignment="0" applyProtection="0"/>
    <xf numFmtId="0" fontId="88" fillId="0" borderId="0" applyNumberFormat="0" applyFill="0" applyBorder="0" applyAlignment="0" applyProtection="0"/>
    <xf numFmtId="206" fontId="13" fillId="0" borderId="0" applyFont="0" applyFill="0" applyBorder="0" applyAlignment="0" applyProtection="0"/>
    <xf numFmtId="0" fontId="89" fillId="0" borderId="50" applyNumberFormat="0" applyFill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45" fillId="0" borderId="0" applyFill="0" applyBorder="0"/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179" fontId="47" fillId="0" borderId="0" applyFont="0" applyFill="0" applyBorder="0" applyProtection="0">
      <alignment horizontal="right"/>
    </xf>
    <xf numFmtId="0" fontId="92" fillId="42" borderId="51" applyNumberFormat="0" applyAlignment="0" applyProtection="0"/>
    <xf numFmtId="38" fontId="93" fillId="0" borderId="0" applyFont="0" applyFill="0" applyBorder="0" applyAlignment="0" applyProtection="0"/>
    <xf numFmtId="4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/>
    <xf numFmtId="195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43" fontId="59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0" fontId="74" fillId="0" borderId="0"/>
    <xf numFmtId="0" fontId="45" fillId="0" borderId="0"/>
    <xf numFmtId="207" fontId="74" fillId="0" borderId="0" applyFont="0" applyFill="0" applyBorder="0" applyAlignment="0" applyProtection="0"/>
    <xf numFmtId="208" fontId="74" fillId="0" borderId="0" applyFont="0" applyFill="0" applyBorder="0" applyAlignment="0" applyProtection="0"/>
    <xf numFmtId="0" fontId="95" fillId="0" borderId="0"/>
    <xf numFmtId="178" fontId="74" fillId="0" borderId="0" applyFont="0" applyFill="0" applyBorder="0" applyAlignment="0" applyProtection="0"/>
    <xf numFmtId="209" fontId="74" fillId="0" borderId="0" applyFont="0" applyFill="0" applyBorder="0" applyAlignment="0" applyProtection="0"/>
    <xf numFmtId="0" fontId="96" fillId="0" borderId="0" applyNumberFormat="0" applyAlignment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96" fillId="0" borderId="55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3" fillId="0" borderId="0" applyNumberFormat="0" applyFill="0" applyBorder="0" applyAlignment="0" applyProtection="0"/>
  </cellStyleXfs>
  <cellXfs count="319">
    <xf numFmtId="0" fontId="0" fillId="0" borderId="0" xfId="0"/>
    <xf numFmtId="0" fontId="13" fillId="0" borderId="0" xfId="8"/>
    <xf numFmtId="0" fontId="29" fillId="0" borderId="0" xfId="8" applyFont="1"/>
    <xf numFmtId="0" fontId="15" fillId="0" borderId="0" xfId="0" applyFont="1"/>
    <xf numFmtId="0" fontId="26" fillId="0" borderId="0" xfId="0" applyFont="1"/>
    <xf numFmtId="38" fontId="15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5" applyFont="1"/>
    <xf numFmtId="0" fontId="13" fillId="0" borderId="0" xfId="5"/>
    <xf numFmtId="167" fontId="14" fillId="0" borderId="0" xfId="0" applyNumberFormat="1" applyFont="1"/>
    <xf numFmtId="43" fontId="15" fillId="0" borderId="0" xfId="2" applyFont="1" applyFill="1" applyProtection="1"/>
    <xf numFmtId="171" fontId="15" fillId="0" borderId="0" xfId="2" applyNumberFormat="1" applyFont="1" applyFill="1" applyBorder="1" applyProtection="1"/>
    <xf numFmtId="0" fontId="23" fillId="0" borderId="0" xfId="0" applyFont="1"/>
    <xf numFmtId="0" fontId="15" fillId="0" borderId="0" xfId="0" applyFont="1" applyAlignment="1">
      <alignment horizontal="center"/>
    </xf>
    <xf numFmtId="4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169" fontId="17" fillId="0" borderId="0" xfId="1" applyNumberFormat="1" applyFont="1" applyFill="1" applyBorder="1" applyAlignment="1" applyProtection="1">
      <alignment horizontal="center"/>
    </xf>
    <xf numFmtId="167" fontId="15" fillId="0" borderId="0" xfId="4" applyNumberFormat="1" applyFont="1"/>
    <xf numFmtId="174" fontId="16" fillId="0" borderId="0" xfId="3" applyFont="1" applyFill="1"/>
    <xf numFmtId="0" fontId="24" fillId="0" borderId="0" xfId="4" applyFont="1"/>
    <xf numFmtId="9" fontId="15" fillId="0" borderId="0" xfId="7" applyFont="1" applyFill="1" applyBorder="1" applyProtection="1"/>
    <xf numFmtId="167" fontId="16" fillId="0" borderId="0" xfId="0" applyNumberFormat="1" applyFont="1"/>
    <xf numFmtId="170" fontId="15" fillId="0" borderId="0" xfId="1" applyNumberFormat="1" applyFont="1" applyFill="1" applyBorder="1" applyAlignment="1" applyProtection="1"/>
    <xf numFmtId="170" fontId="14" fillId="0" borderId="0" xfId="1" applyNumberFormat="1" applyFont="1" applyFill="1" applyBorder="1" applyAlignment="1" applyProtection="1"/>
    <xf numFmtId="38" fontId="14" fillId="0" borderId="0" xfId="0" applyNumberFormat="1" applyFont="1"/>
    <xf numFmtId="0" fontId="14" fillId="0" borderId="0" xfId="0" applyFont="1" applyAlignment="1">
      <alignment horizontal="left" inden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168" fontId="22" fillId="0" borderId="0" xfId="7" applyNumberFormat="1" applyFont="1" applyFill="1" applyBorder="1" applyProtection="1"/>
    <xf numFmtId="171" fontId="13" fillId="0" borderId="0" xfId="2" applyNumberFormat="1" applyFont="1" applyFill="1" applyProtection="1"/>
    <xf numFmtId="172" fontId="15" fillId="0" borderId="0" xfId="0" applyNumberFormat="1" applyFont="1" applyAlignment="1">
      <alignment horizontal="center"/>
    </xf>
    <xf numFmtId="0" fontId="15" fillId="2" borderId="0" xfId="5" applyFont="1" applyFill="1"/>
    <xf numFmtId="0" fontId="21" fillId="2" borderId="0" xfId="5" applyFont="1" applyFill="1"/>
    <xf numFmtId="0" fontId="14" fillId="2" borderId="0" xfId="5" applyFont="1" applyFill="1" applyAlignment="1">
      <alignment horizontal="left"/>
    </xf>
    <xf numFmtId="39" fontId="15" fillId="2" borderId="0" xfId="5" applyNumberFormat="1" applyFont="1" applyFill="1"/>
    <xf numFmtId="171" fontId="15" fillId="2" borderId="0" xfId="1" applyNumberFormat="1" applyFont="1" applyFill="1" applyProtection="1"/>
    <xf numFmtId="171" fontId="15" fillId="2" borderId="0" xfId="5" applyNumberFormat="1" applyFont="1" applyFill="1"/>
    <xf numFmtId="0" fontId="30" fillId="0" borderId="0" xfId="0" applyFont="1" applyAlignment="1">
      <alignment horizontal="justify" vertical="center"/>
    </xf>
    <xf numFmtId="43" fontId="26" fillId="0" borderId="0" xfId="0" applyNumberFormat="1" applyFont="1"/>
    <xf numFmtId="43" fontId="26" fillId="0" borderId="0" xfId="1" applyFont="1" applyFill="1" applyBorder="1" applyAlignment="1" applyProtection="1">
      <alignment horizontal="center"/>
    </xf>
    <xf numFmtId="9" fontId="26" fillId="0" borderId="0" xfId="7" quotePrefix="1" applyFont="1" applyFill="1" applyBorder="1" applyAlignment="1" applyProtection="1">
      <alignment horizontal="center"/>
    </xf>
    <xf numFmtId="9" fontId="26" fillId="0" borderId="0" xfId="7" applyFont="1" applyFill="1" applyBorder="1" applyAlignment="1" applyProtection="1">
      <alignment horizontal="center"/>
    </xf>
    <xf numFmtId="43" fontId="13" fillId="0" borderId="0" xfId="1" applyFont="1" applyFill="1" applyBorder="1" applyAlignment="1" applyProtection="1">
      <alignment horizontal="center"/>
    </xf>
    <xf numFmtId="9" fontId="13" fillId="0" borderId="0" xfId="7" applyFont="1" applyFill="1" applyBorder="1" applyAlignment="1" applyProtection="1">
      <alignment horizontal="center"/>
    </xf>
    <xf numFmtId="175" fontId="26" fillId="0" borderId="0" xfId="1" applyNumberFormat="1" applyFont="1" applyFill="1" applyBorder="1" applyProtection="1"/>
    <xf numFmtId="0" fontId="13" fillId="0" borderId="0" xfId="6" applyFont="1"/>
    <xf numFmtId="168" fontId="22" fillId="0" borderId="0" xfId="7" applyNumberFormat="1" applyFont="1" applyFill="1" applyProtection="1"/>
    <xf numFmtId="167" fontId="15" fillId="0" borderId="0" xfId="0" applyNumberFormat="1" applyFont="1" applyAlignment="1">
      <alignment horizontal="left" indent="2"/>
    </xf>
    <xf numFmtId="170" fontId="26" fillId="0" borderId="0" xfId="1" applyNumberFormat="1" applyFont="1" applyFill="1" applyBorder="1" applyAlignment="1" applyProtection="1"/>
    <xf numFmtId="38" fontId="14" fillId="0" borderId="0" xfId="0" applyNumberFormat="1" applyFont="1" applyAlignment="1">
      <alignment horizontal="left" indent="1"/>
    </xf>
    <xf numFmtId="38" fontId="30" fillId="0" borderId="0" xfId="0" applyNumberFormat="1" applyFont="1" applyAlignment="1">
      <alignment horizontal="left" indent="1"/>
    </xf>
    <xf numFmtId="0" fontId="13" fillId="0" borderId="0" xfId="33"/>
    <xf numFmtId="0" fontId="96" fillId="0" borderId="0" xfId="405"/>
    <xf numFmtId="0" fontId="16" fillId="0" borderId="0" xfId="0" applyFont="1"/>
    <xf numFmtId="0" fontId="97" fillId="0" borderId="0" xfId="405" applyFont="1"/>
    <xf numFmtId="0" fontId="96" fillId="0" borderId="0" xfId="405" applyAlignment="1">
      <alignment horizontal="left"/>
    </xf>
    <xf numFmtId="0" fontId="13" fillId="0" borderId="0" xfId="59"/>
    <xf numFmtId="0" fontId="16" fillId="0" borderId="0" xfId="59" applyFont="1" applyAlignment="1">
      <alignment horizontal="left"/>
    </xf>
    <xf numFmtId="178" fontId="13" fillId="0" borderId="0" xfId="60" applyNumberFormat="1" applyFont="1" applyBorder="1"/>
    <xf numFmtId="171" fontId="13" fillId="0" borderId="0" xfId="1" applyNumberFormat="1" applyFont="1"/>
    <xf numFmtId="0" fontId="13" fillId="0" borderId="0" xfId="33" applyAlignment="1">
      <alignment horizontal="left" indent="1"/>
    </xf>
    <xf numFmtId="0" fontId="16" fillId="0" borderId="0" xfId="33" applyFont="1"/>
    <xf numFmtId="171" fontId="13" fillId="0" borderId="0" xfId="1" applyNumberFormat="1" applyFont="1" applyBorder="1"/>
    <xf numFmtId="0" fontId="99" fillId="0" borderId="0" xfId="33" applyFont="1"/>
    <xf numFmtId="0" fontId="101" fillId="0" borderId="0" xfId="33" applyFont="1"/>
    <xf numFmtId="2" fontId="102" fillId="0" borderId="0" xfId="7" applyNumberFormat="1" applyFont="1" applyFill="1" applyBorder="1"/>
    <xf numFmtId="9" fontId="102" fillId="0" borderId="0" xfId="7" applyFont="1" applyFill="1" applyBorder="1"/>
    <xf numFmtId="0" fontId="15" fillId="0" borderId="0" xfId="33" applyFont="1"/>
    <xf numFmtId="0" fontId="15" fillId="0" borderId="0" xfId="8" applyFont="1"/>
    <xf numFmtId="43" fontId="99" fillId="0" borderId="0" xfId="1" applyFont="1" applyBorder="1" applyAlignment="1">
      <alignment horizontal="left" indent="1"/>
    </xf>
    <xf numFmtId="0" fontId="15" fillId="0" borderId="0" xfId="33" applyFont="1" applyAlignment="1">
      <alignment horizontal="left"/>
    </xf>
    <xf numFmtId="0" fontId="98" fillId="0" borderId="0" xfId="405" applyFont="1"/>
    <xf numFmtId="10" fontId="15" fillId="4" borderId="0" xfId="7" applyNumberFormat="1" applyFont="1" applyFill="1" applyBorder="1" applyProtection="1">
      <protection locked="0"/>
    </xf>
    <xf numFmtId="168" fontId="0" fillId="0" borderId="0" xfId="7" applyNumberFormat="1" applyFont="1"/>
    <xf numFmtId="164" fontId="13" fillId="0" borderId="0" xfId="33" applyNumberFormat="1"/>
    <xf numFmtId="167" fontId="15" fillId="0" borderId="0" xfId="0" applyNumberFormat="1" applyFont="1" applyAlignment="1">
      <alignment horizontal="left" indent="1"/>
    </xf>
    <xf numFmtId="38" fontId="15" fillId="0" borderId="0" xfId="0" applyNumberFormat="1" applyFont="1" applyAlignment="1">
      <alignment horizontal="left" indent="1"/>
    </xf>
    <xf numFmtId="0" fontId="13" fillId="4" borderId="0" xfId="33" applyFill="1"/>
    <xf numFmtId="0" fontId="13" fillId="4" borderId="56" xfId="33" applyFill="1" applyBorder="1"/>
    <xf numFmtId="0" fontId="13" fillId="4" borderId="41" xfId="33" applyFill="1" applyBorder="1"/>
    <xf numFmtId="0" fontId="13" fillId="4" borderId="52" xfId="33" applyFill="1" applyBorder="1"/>
    <xf numFmtId="0" fontId="13" fillId="4" borderId="2" xfId="33" applyFill="1" applyBorder="1"/>
    <xf numFmtId="0" fontId="35" fillId="4" borderId="2" xfId="33" applyFont="1" applyFill="1" applyBorder="1" applyAlignment="1">
      <alignment horizontal="center"/>
    </xf>
    <xf numFmtId="0" fontId="13" fillId="4" borderId="45" xfId="33" applyFill="1" applyBorder="1"/>
    <xf numFmtId="0" fontId="13" fillId="4" borderId="54" xfId="33" applyFill="1" applyBorder="1"/>
    <xf numFmtId="0" fontId="13" fillId="4" borderId="53" xfId="33" applyFill="1" applyBorder="1"/>
    <xf numFmtId="0" fontId="107" fillId="0" borderId="0" xfId="8" applyFont="1"/>
    <xf numFmtId="0" fontId="51" fillId="4" borderId="0" xfId="8" applyFont="1" applyFill="1"/>
    <xf numFmtId="0" fontId="14" fillId="0" borderId="0" xfId="33" applyFont="1"/>
    <xf numFmtId="0" fontId="104" fillId="0" borderId="57" xfId="33" applyFont="1" applyBorder="1" applyAlignment="1">
      <alignment horizontal="center"/>
    </xf>
    <xf numFmtId="0" fontId="13" fillId="0" borderId="57" xfId="33" applyBorder="1"/>
    <xf numFmtId="0" fontId="104" fillId="0" borderId="60" xfId="33" applyFont="1" applyBorder="1" applyAlignment="1">
      <alignment horizontal="center"/>
    </xf>
    <xf numFmtId="0" fontId="13" fillId="0" borderId="61" xfId="33" applyBorder="1"/>
    <xf numFmtId="0" fontId="13" fillId="0" borderId="58" xfId="33" applyBorder="1"/>
    <xf numFmtId="0" fontId="13" fillId="0" borderId="59" xfId="33" applyBorder="1"/>
    <xf numFmtId="0" fontId="13" fillId="0" borderId="62" xfId="33" applyBorder="1"/>
    <xf numFmtId="0" fontId="13" fillId="0" borderId="63" xfId="33" applyBorder="1"/>
    <xf numFmtId="0" fontId="13" fillId="0" borderId="64" xfId="33" applyBorder="1"/>
    <xf numFmtId="0" fontId="100" fillId="44" borderId="0" xfId="33" applyFont="1" applyFill="1"/>
    <xf numFmtId="0" fontId="100" fillId="44" borderId="0" xfId="33" applyFont="1" applyFill="1" applyAlignment="1">
      <alignment horizontal="left"/>
    </xf>
    <xf numFmtId="0" fontId="0" fillId="44" borderId="0" xfId="0" applyFill="1"/>
    <xf numFmtId="0" fontId="13" fillId="44" borderId="0" xfId="0" applyFont="1" applyFill="1"/>
    <xf numFmtId="0" fontId="100" fillId="0" borderId="65" xfId="33" applyFont="1" applyBorder="1"/>
    <xf numFmtId="0" fontId="99" fillId="0" borderId="65" xfId="33" applyFont="1" applyBorder="1"/>
    <xf numFmtId="0" fontId="100" fillId="44" borderId="65" xfId="33" applyFont="1" applyFill="1" applyBorder="1"/>
    <xf numFmtId="0" fontId="99" fillId="0" borderId="65" xfId="33" applyFont="1" applyBorder="1" applyAlignment="1">
      <alignment horizontal="right"/>
    </xf>
    <xf numFmtId="43" fontId="99" fillId="0" borderId="65" xfId="1" applyFont="1" applyBorder="1" applyAlignment="1">
      <alignment horizontal="left" indent="1"/>
    </xf>
    <xf numFmtId="0" fontId="14" fillId="0" borderId="65" xfId="33" applyFont="1" applyBorder="1"/>
    <xf numFmtId="43" fontId="100" fillId="0" borderId="65" xfId="33" applyNumberFormat="1" applyFont="1" applyBorder="1"/>
    <xf numFmtId="43" fontId="99" fillId="45" borderId="65" xfId="1" applyFont="1" applyFill="1" applyBorder="1" applyProtection="1">
      <protection locked="0"/>
    </xf>
    <xf numFmtId="171" fontId="99" fillId="45" borderId="65" xfId="1" applyNumberFormat="1" applyFont="1" applyFill="1" applyBorder="1" applyProtection="1">
      <protection locked="0"/>
    </xf>
    <xf numFmtId="0" fontId="100" fillId="0" borderId="74" xfId="33" applyFont="1" applyBorder="1"/>
    <xf numFmtId="0" fontId="100" fillId="0" borderId="75" xfId="33" applyFont="1" applyBorder="1"/>
    <xf numFmtId="0" fontId="99" fillId="0" borderId="76" xfId="33" applyFont="1" applyBorder="1" applyAlignment="1">
      <alignment horizontal="right"/>
    </xf>
    <xf numFmtId="0" fontId="99" fillId="0" borderId="77" xfId="33" applyFont="1" applyBorder="1"/>
    <xf numFmtId="0" fontId="99" fillId="0" borderId="78" xfId="33" applyFont="1" applyBorder="1" applyAlignment="1">
      <alignment horizontal="right"/>
    </xf>
    <xf numFmtId="0" fontId="99" fillId="0" borderId="79" xfId="33" applyFont="1" applyBorder="1"/>
    <xf numFmtId="0" fontId="15" fillId="0" borderId="74" xfId="8" applyFont="1" applyBorder="1"/>
    <xf numFmtId="0" fontId="14" fillId="0" borderId="75" xfId="33" applyFont="1" applyBorder="1"/>
    <xf numFmtId="0" fontId="99" fillId="0" borderId="75" xfId="33" applyFont="1" applyBorder="1"/>
    <xf numFmtId="43" fontId="99" fillId="0" borderId="77" xfId="1" applyFont="1" applyBorder="1" applyAlignment="1">
      <alignment horizontal="left" indent="1"/>
    </xf>
    <xf numFmtId="0" fontId="15" fillId="0" borderId="79" xfId="8" applyFont="1" applyBorder="1"/>
    <xf numFmtId="0" fontId="15" fillId="0" borderId="75" xfId="8" applyFont="1" applyBorder="1"/>
    <xf numFmtId="43" fontId="99" fillId="4" borderId="65" xfId="1" applyFont="1" applyFill="1" applyBorder="1" applyProtection="1">
      <protection locked="0"/>
    </xf>
    <xf numFmtId="43" fontId="15" fillId="0" borderId="65" xfId="1" applyFont="1" applyBorder="1" applyAlignment="1">
      <alignment horizontal="right" indent="1"/>
    </xf>
    <xf numFmtId="0" fontId="99" fillId="44" borderId="0" xfId="33" applyFont="1" applyFill="1"/>
    <xf numFmtId="0" fontId="99" fillId="45" borderId="65" xfId="1" applyNumberFormat="1" applyFont="1" applyFill="1" applyBorder="1" applyProtection="1">
      <protection locked="0"/>
    </xf>
    <xf numFmtId="0" fontId="13" fillId="44" borderId="0" xfId="33" applyFill="1"/>
    <xf numFmtId="0" fontId="15" fillId="44" borderId="0" xfId="33" applyFont="1" applyFill="1"/>
    <xf numFmtId="0" fontId="16" fillId="44" borderId="0" xfId="33" applyFont="1" applyFill="1"/>
    <xf numFmtId="1" fontId="16" fillId="44" borderId="0" xfId="33" applyNumberFormat="1" applyFont="1" applyFill="1"/>
    <xf numFmtId="0" fontId="16" fillId="44" borderId="0" xfId="33" applyFont="1" applyFill="1" applyAlignment="1">
      <alignment horizontal="left"/>
    </xf>
    <xf numFmtId="171" fontId="15" fillId="45" borderId="65" xfId="1" applyNumberFormat="1" applyFont="1" applyFill="1" applyBorder="1" applyProtection="1">
      <protection locked="0"/>
    </xf>
    <xf numFmtId="0" fontId="14" fillId="44" borderId="0" xfId="33" applyFont="1" applyFill="1"/>
    <xf numFmtId="1" fontId="14" fillId="44" borderId="0" xfId="33" applyNumberFormat="1" applyFont="1" applyFill="1"/>
    <xf numFmtId="0" fontId="14" fillId="0" borderId="65" xfId="0" applyFont="1" applyBorder="1" applyAlignment="1">
      <alignment horizontal="center" vertical="center" wrapText="1"/>
    </xf>
    <xf numFmtId="10" fontId="13" fillId="0" borderId="65" xfId="7" applyNumberFormat="1" applyFont="1" applyFill="1" applyBorder="1" applyAlignment="1" applyProtection="1">
      <alignment horizontal="center"/>
    </xf>
    <xf numFmtId="171" fontId="15" fillId="0" borderId="65" xfId="2" applyNumberFormat="1" applyFont="1" applyFill="1" applyBorder="1" applyProtection="1"/>
    <xf numFmtId="170" fontId="15" fillId="0" borderId="65" xfId="1" applyNumberFormat="1" applyFont="1" applyFill="1" applyBorder="1" applyAlignment="1" applyProtection="1"/>
    <xf numFmtId="10" fontId="15" fillId="0" borderId="65" xfId="7" applyNumberFormat="1" applyFont="1" applyFill="1" applyBorder="1" applyAlignment="1" applyProtection="1"/>
    <xf numFmtId="171" fontId="24" fillId="0" borderId="65" xfId="1" applyNumberFormat="1" applyFont="1" applyFill="1" applyBorder="1" applyAlignment="1" applyProtection="1">
      <alignment horizontal="left"/>
    </xf>
    <xf numFmtId="38" fontId="15" fillId="0" borderId="65" xfId="1" applyNumberFormat="1" applyFont="1" applyFill="1" applyBorder="1" applyProtection="1"/>
    <xf numFmtId="0" fontId="16" fillId="44" borderId="0" xfId="0" applyFont="1" applyFill="1"/>
    <xf numFmtId="0" fontId="16" fillId="44" borderId="0" xfId="0" applyFont="1" applyFill="1" applyAlignment="1">
      <alignment horizontal="left"/>
    </xf>
    <xf numFmtId="38" fontId="15" fillId="0" borderId="65" xfId="1" quotePrefix="1" applyNumberFormat="1" applyFont="1" applyFill="1" applyBorder="1" applyProtection="1"/>
    <xf numFmtId="0" fontId="112" fillId="0" borderId="0" xfId="8" applyFont="1"/>
    <xf numFmtId="0" fontId="13" fillId="4" borderId="21" xfId="33" applyFill="1" applyBorder="1"/>
    <xf numFmtId="0" fontId="51" fillId="4" borderId="0" xfId="8" applyFont="1" applyFill="1" applyAlignment="1">
      <alignment horizontal="center"/>
    </xf>
    <xf numFmtId="0" fontId="37" fillId="44" borderId="65" xfId="8" applyFont="1" applyFill="1" applyBorder="1" applyAlignment="1">
      <alignment horizontal="center"/>
    </xf>
    <xf numFmtId="0" fontId="51" fillId="4" borderId="65" xfId="8" applyFont="1" applyFill="1" applyBorder="1" applyAlignment="1">
      <alignment horizontal="center"/>
    </xf>
    <xf numFmtId="0" fontId="113" fillId="4" borderId="65" xfId="431" applyFill="1" applyBorder="1"/>
    <xf numFmtId="43" fontId="99" fillId="45" borderId="0" xfId="1" applyFont="1" applyFill="1" applyBorder="1" applyProtection="1">
      <protection locked="0"/>
    </xf>
    <xf numFmtId="0" fontId="13" fillId="0" borderId="83" xfId="8" applyBorder="1"/>
    <xf numFmtId="0" fontId="13" fillId="0" borderId="85" xfId="8" applyBorder="1" applyAlignment="1">
      <alignment horizontal="left"/>
    </xf>
    <xf numFmtId="0" fontId="13" fillId="0" borderId="86" xfId="8" applyBorder="1"/>
    <xf numFmtId="0" fontId="13" fillId="0" borderId="82" xfId="8" applyBorder="1" applyAlignment="1">
      <alignment horizontal="left"/>
    </xf>
    <xf numFmtId="0" fontId="13" fillId="0" borderId="87" xfId="8" applyBorder="1"/>
    <xf numFmtId="0" fontId="34" fillId="0" borderId="85" xfId="8" applyFont="1" applyBorder="1"/>
    <xf numFmtId="0" fontId="109" fillId="0" borderId="85" xfId="8" applyFont="1" applyBorder="1"/>
    <xf numFmtId="0" fontId="110" fillId="0" borderId="85" xfId="8" applyFont="1" applyBorder="1"/>
    <xf numFmtId="0" fontId="108" fillId="4" borderId="2" xfId="33" applyFont="1" applyFill="1" applyBorder="1" applyAlignment="1">
      <alignment horizontal="center"/>
    </xf>
    <xf numFmtId="0" fontId="115" fillId="4" borderId="21" xfId="33" applyFont="1" applyFill="1" applyBorder="1" applyAlignment="1">
      <alignment horizontal="center"/>
    </xf>
    <xf numFmtId="0" fontId="35" fillId="4" borderId="0" xfId="33" applyFont="1" applyFill="1" applyAlignment="1">
      <alignment horizontal="center"/>
    </xf>
    <xf numFmtId="0" fontId="108" fillId="4" borderId="0" xfId="33" applyFont="1" applyFill="1" applyAlignment="1">
      <alignment horizontal="center"/>
    </xf>
    <xf numFmtId="0" fontId="16" fillId="4" borderId="0" xfId="33" applyFont="1" applyFill="1"/>
    <xf numFmtId="211" fontId="16" fillId="4" borderId="0" xfId="33" applyNumberFormat="1" applyFont="1" applyFill="1" applyAlignment="1">
      <alignment horizontal="left"/>
    </xf>
    <xf numFmtId="0" fontId="28" fillId="4" borderId="0" xfId="33" applyFont="1" applyFill="1"/>
    <xf numFmtId="0" fontId="27" fillId="4" borderId="0" xfId="33" applyFont="1" applyFill="1"/>
    <xf numFmtId="0" fontId="35" fillId="4" borderId="21" xfId="33" applyFont="1" applyFill="1" applyBorder="1" applyAlignment="1">
      <alignment horizontal="center"/>
    </xf>
    <xf numFmtId="0" fontId="16" fillId="4" borderId="0" xfId="33" applyFont="1" applyFill="1" applyAlignment="1">
      <alignment horizontal="left"/>
    </xf>
    <xf numFmtId="1" fontId="100" fillId="44" borderId="0" xfId="33" applyNumberFormat="1" applyFont="1" applyFill="1"/>
    <xf numFmtId="43" fontId="100" fillId="0" borderId="0" xfId="33" applyNumberFormat="1" applyFont="1"/>
    <xf numFmtId="43" fontId="100" fillId="0" borderId="0" xfId="1" applyFont="1" applyBorder="1" applyAlignment="1">
      <alignment horizontal="left" indent="1"/>
    </xf>
    <xf numFmtId="0" fontId="116" fillId="0" borderId="0" xfId="405" applyFont="1"/>
    <xf numFmtId="171" fontId="14" fillId="45" borderId="65" xfId="1" applyNumberFormat="1" applyFont="1" applyFill="1" applyBorder="1" applyProtection="1">
      <protection locked="0"/>
    </xf>
    <xf numFmtId="171" fontId="14" fillId="4" borderId="65" xfId="1" applyNumberFormat="1" applyFont="1" applyFill="1" applyBorder="1" applyProtection="1">
      <protection locked="0"/>
    </xf>
    <xf numFmtId="171" fontId="99" fillId="0" borderId="65" xfId="1" applyNumberFormat="1" applyFont="1" applyBorder="1" applyAlignment="1">
      <alignment horizontal="left" indent="1"/>
    </xf>
    <xf numFmtId="171" fontId="100" fillId="0" borderId="65" xfId="33" applyNumberFormat="1" applyFont="1" applyBorder="1"/>
    <xf numFmtId="0" fontId="16" fillId="44" borderId="0" xfId="33" applyFont="1" applyFill="1" applyAlignment="1">
      <alignment horizontal="right"/>
    </xf>
    <xf numFmtId="1" fontId="16" fillId="44" borderId="0" xfId="33" applyNumberFormat="1" applyFont="1" applyFill="1" applyAlignment="1">
      <alignment horizontal="right"/>
    </xf>
    <xf numFmtId="171" fontId="100" fillId="0" borderId="65" xfId="1" applyNumberFormat="1" applyFont="1" applyBorder="1"/>
    <xf numFmtId="170" fontId="14" fillId="0" borderId="65" xfId="1" applyNumberFormat="1" applyFont="1" applyFill="1" applyBorder="1" applyAlignment="1" applyProtection="1"/>
    <xf numFmtId="172" fontId="14" fillId="0" borderId="0" xfId="0" applyNumberFormat="1" applyFont="1" applyAlignment="1">
      <alignment horizontal="center"/>
    </xf>
    <xf numFmtId="0" fontId="14" fillId="0" borderId="0" xfId="5" applyFont="1"/>
    <xf numFmtId="0" fontId="16" fillId="0" borderId="0" xfId="5" applyFont="1"/>
    <xf numFmtId="171" fontId="24" fillId="0" borderId="89" xfId="1" applyNumberFormat="1" applyFont="1" applyFill="1" applyBorder="1" applyAlignment="1" applyProtection="1">
      <alignment horizontal="left"/>
    </xf>
    <xf numFmtId="171" fontId="117" fillId="0" borderId="74" xfId="1" applyNumberFormat="1" applyFont="1" applyFill="1" applyBorder="1" applyAlignment="1" applyProtection="1">
      <alignment horizontal="left"/>
    </xf>
    <xf numFmtId="171" fontId="117" fillId="0" borderId="89" xfId="1" applyNumberFormat="1" applyFont="1" applyFill="1" applyBorder="1" applyAlignment="1" applyProtection="1">
      <alignment horizontal="left"/>
    </xf>
    <xf numFmtId="170" fontId="14" fillId="0" borderId="66" xfId="1" applyNumberFormat="1" applyFont="1" applyFill="1" applyBorder="1" applyAlignment="1" applyProtection="1"/>
    <xf numFmtId="170" fontId="14" fillId="0" borderId="67" xfId="1" applyNumberFormat="1" applyFont="1" applyFill="1" applyBorder="1" applyAlignment="1" applyProtection="1"/>
    <xf numFmtId="170" fontId="14" fillId="0" borderId="71" xfId="1" applyNumberFormat="1" applyFont="1" applyFill="1" applyBorder="1" applyAlignment="1" applyProtection="1"/>
    <xf numFmtId="170" fontId="14" fillId="0" borderId="72" xfId="1" applyNumberFormat="1" applyFont="1" applyFill="1" applyBorder="1" applyAlignment="1" applyProtection="1"/>
    <xf numFmtId="170" fontId="15" fillId="0" borderId="93" xfId="1" applyNumberFormat="1" applyFont="1" applyFill="1" applyBorder="1" applyAlignment="1" applyProtection="1"/>
    <xf numFmtId="170" fontId="15" fillId="0" borderId="89" xfId="1" applyNumberFormat="1" applyFont="1" applyFill="1" applyBorder="1" applyAlignment="1" applyProtection="1"/>
    <xf numFmtId="170" fontId="15" fillId="0" borderId="94" xfId="1" applyNumberFormat="1" applyFont="1" applyFill="1" applyBorder="1" applyAlignment="1" applyProtection="1"/>
    <xf numFmtId="171" fontId="14" fillId="45" borderId="89" xfId="1" applyNumberFormat="1" applyFont="1" applyFill="1" applyBorder="1" applyProtection="1">
      <protection locked="0"/>
    </xf>
    <xf numFmtId="10" fontId="15" fillId="0" borderId="89" xfId="7" applyNumberFormat="1" applyFont="1" applyFill="1" applyBorder="1" applyAlignment="1" applyProtection="1"/>
    <xf numFmtId="0" fontId="16" fillId="0" borderId="0" xfId="33" applyFont="1" applyAlignment="1">
      <alignment horizontal="left" indent="1"/>
    </xf>
    <xf numFmtId="170" fontId="14" fillId="0" borderId="89" xfId="1" applyNumberFormat="1" applyFont="1" applyFill="1" applyBorder="1" applyAlignment="1" applyProtection="1"/>
    <xf numFmtId="0" fontId="118" fillId="0" borderId="85" xfId="8" applyFont="1" applyBorder="1"/>
    <xf numFmtId="0" fontId="110" fillId="0" borderId="0" xfId="8" applyFont="1"/>
    <xf numFmtId="0" fontId="111" fillId="0" borderId="0" xfId="8" applyFont="1"/>
    <xf numFmtId="0" fontId="106" fillId="0" borderId="0" xfId="8" applyFont="1"/>
    <xf numFmtId="0" fontId="118" fillId="0" borderId="82" xfId="8" applyFont="1" applyBorder="1"/>
    <xf numFmtId="0" fontId="27" fillId="0" borderId="87" xfId="8" applyFont="1" applyBorder="1"/>
    <xf numFmtId="0" fontId="119" fillId="0" borderId="87" xfId="8" applyFont="1" applyBorder="1"/>
    <xf numFmtId="43" fontId="13" fillId="0" borderId="0" xfId="1"/>
    <xf numFmtId="43" fontId="98" fillId="0" borderId="0" xfId="1" applyFont="1"/>
    <xf numFmtId="0" fontId="113" fillId="44" borderId="0" xfId="431" applyFill="1"/>
    <xf numFmtId="193" fontId="13" fillId="0" borderId="0" xfId="33" applyNumberFormat="1"/>
    <xf numFmtId="0" fontId="122" fillId="4" borderId="0" xfId="431" applyFont="1" applyFill="1" applyBorder="1"/>
    <xf numFmtId="0" fontId="123" fillId="0" borderId="0" xfId="33" applyFont="1"/>
    <xf numFmtId="0" fontId="51" fillId="45" borderId="0" xfId="8" applyFont="1" applyFill="1"/>
    <xf numFmtId="0" fontId="35" fillId="45" borderId="0" xfId="8" applyFont="1" applyFill="1"/>
    <xf numFmtId="0" fontId="51" fillId="45" borderId="101" xfId="8" applyFont="1" applyFill="1" applyBorder="1"/>
    <xf numFmtId="0" fontId="35" fillId="45" borderId="102" xfId="8" applyFont="1" applyFill="1" applyBorder="1"/>
    <xf numFmtId="0" fontId="51" fillId="4" borderId="97" xfId="8" applyFont="1" applyFill="1" applyBorder="1"/>
    <xf numFmtId="0" fontId="51" fillId="4" borderId="103" xfId="8" applyFont="1" applyFill="1" applyBorder="1"/>
    <xf numFmtId="0" fontId="13" fillId="4" borderId="103" xfId="8" applyFill="1" applyBorder="1"/>
    <xf numFmtId="0" fontId="13" fillId="4" borderId="104" xfId="8" applyFill="1" applyBorder="1"/>
    <xf numFmtId="0" fontId="27" fillId="0" borderId="85" xfId="8" applyFont="1" applyBorder="1" applyAlignment="1">
      <alignment horizontal="left"/>
    </xf>
    <xf numFmtId="0" fontId="27" fillId="0" borderId="0" xfId="8" applyFont="1"/>
    <xf numFmtId="1" fontId="15" fillId="48" borderId="65" xfId="33" applyNumberFormat="1" applyFont="1" applyFill="1" applyBorder="1" applyProtection="1">
      <protection locked="0"/>
    </xf>
    <xf numFmtId="1" fontId="15" fillId="48" borderId="65" xfId="7" applyNumberFormat="1" applyFont="1" applyFill="1" applyBorder="1" applyProtection="1">
      <protection locked="0"/>
    </xf>
    <xf numFmtId="2" fontId="15" fillId="48" borderId="65" xfId="7" applyNumberFormat="1" applyFont="1" applyFill="1" applyBorder="1" applyProtection="1">
      <protection locked="0"/>
    </xf>
    <xf numFmtId="10" fontId="15" fillId="48" borderId="65" xfId="7" applyNumberFormat="1" applyFont="1" applyFill="1" applyBorder="1" applyProtection="1">
      <protection locked="0"/>
    </xf>
    <xf numFmtId="168" fontId="15" fillId="48" borderId="65" xfId="7" applyNumberFormat="1" applyFont="1" applyFill="1" applyBorder="1" applyProtection="1">
      <protection locked="0"/>
    </xf>
    <xf numFmtId="43" fontId="15" fillId="48" borderId="65" xfId="1" applyFont="1" applyFill="1" applyBorder="1" applyProtection="1">
      <protection locked="0"/>
    </xf>
    <xf numFmtId="9" fontId="15" fillId="48" borderId="65" xfId="7" applyFont="1" applyFill="1" applyBorder="1" applyProtection="1">
      <protection locked="0"/>
    </xf>
    <xf numFmtId="171" fontId="15" fillId="48" borderId="65" xfId="1" applyNumberFormat="1" applyFont="1" applyFill="1" applyBorder="1" applyAlignment="1" applyProtection="1">
      <alignment horizontal="center"/>
      <protection locked="0"/>
    </xf>
    <xf numFmtId="0" fontId="51" fillId="48" borderId="101" xfId="8" applyFont="1" applyFill="1" applyBorder="1"/>
    <xf numFmtId="0" fontId="51" fillId="48" borderId="0" xfId="8" applyFont="1" applyFill="1"/>
    <xf numFmtId="43" fontId="99" fillId="48" borderId="0" xfId="1" applyFont="1" applyFill="1" applyBorder="1" applyProtection="1">
      <protection locked="0"/>
    </xf>
    <xf numFmtId="0" fontId="35" fillId="48" borderId="0" xfId="8" applyFont="1" applyFill="1"/>
    <xf numFmtId="0" fontId="35" fillId="48" borderId="102" xfId="8" applyFont="1" applyFill="1" applyBorder="1"/>
    <xf numFmtId="0" fontId="113" fillId="4" borderId="0" xfId="431" applyFill="1"/>
    <xf numFmtId="10" fontId="15" fillId="4" borderId="65" xfId="7" applyNumberFormat="1" applyFont="1" applyFill="1" applyBorder="1" applyProtection="1"/>
    <xf numFmtId="10" fontId="15" fillId="4" borderId="0" xfId="7" applyNumberFormat="1" applyFont="1" applyFill="1" applyBorder="1" applyProtection="1"/>
    <xf numFmtId="2" fontId="15" fillId="48" borderId="0" xfId="7" applyNumberFormat="1" applyFont="1" applyFill="1" applyBorder="1" applyProtection="1">
      <protection locked="0"/>
    </xf>
    <xf numFmtId="1" fontId="15" fillId="48" borderId="0" xfId="33" applyNumberFormat="1" applyFont="1" applyFill="1" applyProtection="1">
      <protection locked="0"/>
    </xf>
    <xf numFmtId="43" fontId="99" fillId="4" borderId="65" xfId="1" applyFont="1" applyFill="1" applyBorder="1" applyProtection="1"/>
    <xf numFmtId="171" fontId="15" fillId="4" borderId="65" xfId="1" applyNumberFormat="1" applyFont="1" applyFill="1" applyBorder="1" applyAlignment="1" applyProtection="1">
      <alignment horizontal="right" indent="1"/>
    </xf>
    <xf numFmtId="0" fontId="111" fillId="0" borderId="65" xfId="8" applyFont="1" applyBorder="1"/>
    <xf numFmtId="0" fontId="34" fillId="0" borderId="0" xfId="8" applyFont="1"/>
    <xf numFmtId="0" fontId="35" fillId="0" borderId="0" xfId="8" applyFont="1"/>
    <xf numFmtId="0" fontId="109" fillId="0" borderId="0" xfId="8" applyFont="1"/>
    <xf numFmtId="0" fontId="32" fillId="0" borderId="0" xfId="8" applyFont="1"/>
    <xf numFmtId="0" fontId="105" fillId="0" borderId="0" xfId="8" applyFont="1"/>
    <xf numFmtId="0" fontId="118" fillId="0" borderId="0" xfId="8" applyFont="1"/>
    <xf numFmtId="0" fontId="33" fillId="0" borderId="0" xfId="8" applyFont="1"/>
    <xf numFmtId="0" fontId="119" fillId="0" borderId="0" xfId="8" applyFont="1"/>
    <xf numFmtId="0" fontId="37" fillId="44" borderId="105" xfId="8" applyFont="1" applyFill="1" applyBorder="1" applyAlignment="1">
      <alignment horizontal="center"/>
    </xf>
    <xf numFmtId="0" fontId="119" fillId="0" borderId="65" xfId="8" applyFont="1" applyBorder="1"/>
    <xf numFmtId="0" fontId="37" fillId="44" borderId="85" xfId="8" applyFont="1" applyFill="1" applyBorder="1" applyAlignment="1">
      <alignment horizontal="left"/>
    </xf>
    <xf numFmtId="171" fontId="15" fillId="4" borderId="65" xfId="1" applyNumberFormat="1" applyFont="1" applyFill="1" applyBorder="1" applyProtection="1"/>
    <xf numFmtId="10" fontId="99" fillId="0" borderId="65" xfId="7" applyNumberFormat="1" applyFont="1" applyBorder="1" applyProtection="1"/>
    <xf numFmtId="173" fontId="15" fillId="0" borderId="0" xfId="5" applyNumberFormat="1" applyFont="1" applyAlignment="1">
      <alignment horizontal="centerContinuous"/>
    </xf>
    <xf numFmtId="167" fontId="15" fillId="0" borderId="0" xfId="0" applyNumberFormat="1" applyFont="1"/>
    <xf numFmtId="1" fontId="15" fillId="43" borderId="65" xfId="33" applyNumberFormat="1" applyFont="1" applyFill="1" applyBorder="1"/>
    <xf numFmtId="171" fontId="13" fillId="0" borderId="90" xfId="1" applyNumberFormat="1" applyFont="1" applyBorder="1" applyProtection="1"/>
    <xf numFmtId="171" fontId="13" fillId="0" borderId="91" xfId="1" applyNumberFormat="1" applyFont="1" applyBorder="1" applyProtection="1"/>
    <xf numFmtId="171" fontId="13" fillId="0" borderId="92" xfId="1" applyNumberFormat="1" applyFont="1" applyBorder="1" applyProtection="1"/>
    <xf numFmtId="171" fontId="13" fillId="0" borderId="66" xfId="1" applyNumberFormat="1" applyFont="1" applyBorder="1" applyProtection="1"/>
    <xf numFmtId="171" fontId="13" fillId="0" borderId="67" xfId="1" applyNumberFormat="1" applyFont="1" applyBorder="1" applyProtection="1"/>
    <xf numFmtId="171" fontId="13" fillId="0" borderId="68" xfId="1" applyNumberFormat="1" applyFont="1" applyBorder="1" applyProtection="1"/>
    <xf numFmtId="171" fontId="13" fillId="0" borderId="69" xfId="1" applyNumberFormat="1" applyFont="1" applyBorder="1" applyProtection="1"/>
    <xf numFmtId="171" fontId="13" fillId="0" borderId="65" xfId="1" applyNumberFormat="1" applyFont="1" applyBorder="1" applyProtection="1"/>
    <xf numFmtId="171" fontId="13" fillId="0" borderId="70" xfId="1" applyNumberFormat="1" applyFont="1" applyBorder="1" applyProtection="1"/>
    <xf numFmtId="171" fontId="13" fillId="0" borderId="71" xfId="1" applyNumberFormat="1" applyFont="1" applyBorder="1" applyProtection="1"/>
    <xf numFmtId="171" fontId="13" fillId="0" borderId="72" xfId="1" applyNumberFormat="1" applyFont="1" applyBorder="1" applyProtection="1"/>
    <xf numFmtId="171" fontId="13" fillId="0" borderId="73" xfId="1" applyNumberFormat="1" applyFont="1" applyBorder="1" applyProtection="1"/>
    <xf numFmtId="164" fontId="13" fillId="0" borderId="0" xfId="0" applyNumberFormat="1" applyFont="1"/>
    <xf numFmtId="43" fontId="13" fillId="0" borderId="90" xfId="1" applyFont="1" applyBorder="1" applyProtection="1"/>
    <xf numFmtId="43" fontId="13" fillId="0" borderId="91" xfId="1" applyFont="1" applyBorder="1" applyProtection="1"/>
    <xf numFmtId="43" fontId="13" fillId="0" borderId="92" xfId="1" applyFont="1" applyBorder="1" applyProtection="1"/>
    <xf numFmtId="43" fontId="13" fillId="0" borderId="95" xfId="1" applyFont="1" applyBorder="1" applyProtection="1"/>
    <xf numFmtId="43" fontId="13" fillId="0" borderId="88" xfId="1" applyFont="1" applyBorder="1" applyProtection="1"/>
    <xf numFmtId="43" fontId="13" fillId="0" borderId="96" xfId="1" applyFont="1" applyBorder="1" applyProtection="1"/>
    <xf numFmtId="43" fontId="13" fillId="0" borderId="69" xfId="1" applyFont="1" applyBorder="1" applyProtection="1"/>
    <xf numFmtId="43" fontId="13" fillId="0" borderId="65" xfId="1" applyFont="1" applyBorder="1" applyProtection="1"/>
    <xf numFmtId="43" fontId="13" fillId="0" borderId="70" xfId="1" applyFont="1" applyBorder="1" applyProtection="1"/>
    <xf numFmtId="43" fontId="13" fillId="0" borderId="71" xfId="1" applyFont="1" applyBorder="1" applyProtection="1"/>
    <xf numFmtId="43" fontId="13" fillId="0" borderId="72" xfId="1" applyFont="1" applyBorder="1" applyProtection="1"/>
    <xf numFmtId="43" fontId="13" fillId="0" borderId="73" xfId="1" applyFont="1" applyBorder="1" applyProtection="1"/>
    <xf numFmtId="43" fontId="16" fillId="0" borderId="90" xfId="1" applyFont="1" applyBorder="1" applyProtection="1"/>
    <xf numFmtId="43" fontId="16" fillId="0" borderId="91" xfId="1" applyFont="1" applyBorder="1" applyProtection="1"/>
    <xf numFmtId="43" fontId="16" fillId="0" borderId="92" xfId="1" applyFont="1" applyBorder="1" applyProtection="1"/>
    <xf numFmtId="0" fontId="16" fillId="0" borderId="106" xfId="0" applyFont="1" applyBorder="1" applyAlignment="1">
      <alignment horizontal="left" vertical="center" wrapText="1"/>
    </xf>
    <xf numFmtId="0" fontId="0" fillId="0" borderId="107" xfId="0" applyBorder="1"/>
    <xf numFmtId="0" fontId="13" fillId="0" borderId="107" xfId="0" applyFont="1" applyBorder="1" applyAlignment="1">
      <alignment vertical="center" wrapText="1"/>
    </xf>
    <xf numFmtId="0" fontId="13" fillId="0" borderId="109" xfId="0" applyFont="1" applyBorder="1" applyAlignment="1">
      <alignment vertical="center" wrapText="1"/>
    </xf>
    <xf numFmtId="0" fontId="16" fillId="0" borderId="110" xfId="0" applyFont="1" applyBorder="1" applyAlignment="1">
      <alignment horizontal="left" vertical="center" wrapText="1"/>
    </xf>
    <xf numFmtId="0" fontId="0" fillId="0" borderId="111" xfId="0" applyBorder="1"/>
    <xf numFmtId="0" fontId="16" fillId="0" borderId="108" xfId="0" applyFont="1" applyBorder="1" applyAlignment="1">
      <alignment horizontal="left" vertical="center" wrapText="1"/>
    </xf>
    <xf numFmtId="0" fontId="13" fillId="0" borderId="111" xfId="0" applyFont="1" applyBorder="1"/>
    <xf numFmtId="0" fontId="16" fillId="0" borderId="112" xfId="0" applyFont="1" applyBorder="1" applyAlignment="1">
      <alignment horizontal="center"/>
    </xf>
    <xf numFmtId="0" fontId="16" fillId="0" borderId="113" xfId="0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20" fillId="4" borderId="21" xfId="33" applyFont="1" applyFill="1" applyBorder="1" applyAlignment="1">
      <alignment horizontal="center"/>
    </xf>
    <xf numFmtId="0" fontId="121" fillId="4" borderId="0" xfId="33" applyFont="1" applyFill="1" applyAlignment="1">
      <alignment horizontal="center"/>
    </xf>
    <xf numFmtId="0" fontId="121" fillId="4" borderId="2" xfId="33" applyFont="1" applyFill="1" applyBorder="1" applyAlignment="1">
      <alignment horizontal="center"/>
    </xf>
    <xf numFmtId="211" fontId="16" fillId="4" borderId="0" xfId="33" applyNumberFormat="1" applyFont="1" applyFill="1" applyAlignment="1">
      <alignment horizontal="left"/>
    </xf>
    <xf numFmtId="0" fontId="35" fillId="4" borderId="21" xfId="33" applyFont="1" applyFill="1" applyBorder="1" applyAlignment="1">
      <alignment horizontal="center"/>
    </xf>
    <xf numFmtId="0" fontId="35" fillId="4" borderId="0" xfId="33" applyFont="1" applyFill="1" applyAlignment="1">
      <alignment horizontal="center"/>
    </xf>
    <xf numFmtId="0" fontId="35" fillId="4" borderId="2" xfId="33" applyFont="1" applyFill="1" applyBorder="1" applyAlignment="1">
      <alignment horizontal="center"/>
    </xf>
    <xf numFmtId="0" fontId="120" fillId="4" borderId="0" xfId="33" applyFont="1" applyFill="1" applyAlignment="1">
      <alignment horizontal="center"/>
    </xf>
    <xf numFmtId="0" fontId="120" fillId="4" borderId="2" xfId="33" applyFont="1" applyFill="1" applyBorder="1" applyAlignment="1">
      <alignment horizontal="center"/>
    </xf>
    <xf numFmtId="0" fontId="103" fillId="47" borderId="8" xfId="33" applyFont="1" applyFill="1" applyBorder="1" applyAlignment="1">
      <alignment horizontal="center"/>
    </xf>
    <xf numFmtId="0" fontId="103" fillId="47" borderId="9" xfId="33" applyFont="1" applyFill="1" applyBorder="1" applyAlignment="1">
      <alignment horizontal="center"/>
    </xf>
    <xf numFmtId="0" fontId="103" fillId="47" borderId="10" xfId="33" applyFont="1" applyFill="1" applyBorder="1" applyAlignment="1">
      <alignment horizontal="center"/>
    </xf>
    <xf numFmtId="0" fontId="122" fillId="4" borderId="0" xfId="431" applyFont="1" applyFill="1" applyBorder="1" applyAlignment="1">
      <alignment horizontal="left"/>
    </xf>
    <xf numFmtId="0" fontId="114" fillId="46" borderId="80" xfId="8" applyFont="1" applyFill="1" applyBorder="1" applyAlignment="1">
      <alignment horizontal="center"/>
    </xf>
    <xf numFmtId="0" fontId="114" fillId="46" borderId="84" xfId="8" applyFont="1" applyFill="1" applyBorder="1" applyAlignment="1">
      <alignment horizontal="center"/>
    </xf>
    <xf numFmtId="0" fontId="114" fillId="46" borderId="81" xfId="8" applyFont="1" applyFill="1" applyBorder="1" applyAlignment="1">
      <alignment horizontal="center"/>
    </xf>
    <xf numFmtId="0" fontId="114" fillId="46" borderId="98" xfId="8" applyFont="1" applyFill="1" applyBorder="1" applyAlignment="1">
      <alignment horizontal="center"/>
    </xf>
    <xf numFmtId="0" fontId="114" fillId="46" borderId="99" xfId="8" applyFont="1" applyFill="1" applyBorder="1" applyAlignment="1">
      <alignment horizontal="center"/>
    </xf>
    <xf numFmtId="0" fontId="114" fillId="46" borderId="100" xfId="8" applyFont="1" applyFill="1" applyBorder="1" applyAlignment="1">
      <alignment horizontal="center"/>
    </xf>
    <xf numFmtId="0" fontId="100" fillId="44" borderId="0" xfId="33" applyFont="1" applyFill="1" applyAlignment="1">
      <alignment horizontal="left"/>
    </xf>
  </cellXfs>
  <cellStyles count="432">
    <cellStyle name="_x0013_" xfId="62" xr:uid="{00000000-0005-0000-0000-000000000000}"/>
    <cellStyle name="_x0013_ 2" xfId="63" xr:uid="{00000000-0005-0000-0000-000001000000}"/>
    <cellStyle name="%" xfId="64" xr:uid="{00000000-0005-0000-0000-000002000000}"/>
    <cellStyle name="%c3" xfId="65" xr:uid="{00000000-0005-0000-0000-000003000000}"/>
    <cellStyle name="%c4" xfId="66" xr:uid="{00000000-0005-0000-0000-000004000000}"/>
    <cellStyle name="=C:\WINNT\SYSTEM32\COMMAND.COM" xfId="67" xr:uid="{00000000-0005-0000-0000-000005000000}"/>
    <cellStyle name="=C:\WINNT35\SYSTEM32\COMMAND.COM" xfId="68" xr:uid="{00000000-0005-0000-0000-000006000000}"/>
    <cellStyle name="20% - Akzent1" xfId="69" xr:uid="{00000000-0005-0000-0000-000007000000}"/>
    <cellStyle name="20% - Akzent2" xfId="70" xr:uid="{00000000-0005-0000-0000-000008000000}"/>
    <cellStyle name="20% - Akzent3" xfId="71" xr:uid="{00000000-0005-0000-0000-000009000000}"/>
    <cellStyle name="20% - Akzent4" xfId="72" xr:uid="{00000000-0005-0000-0000-00000A000000}"/>
    <cellStyle name="20% - Akzent5" xfId="73" xr:uid="{00000000-0005-0000-0000-00000B000000}"/>
    <cellStyle name="20% - Akzent6" xfId="74" xr:uid="{00000000-0005-0000-0000-00000C000000}"/>
    <cellStyle name="3D.Button.Inhalt" xfId="75" xr:uid="{00000000-0005-0000-0000-00000D000000}"/>
    <cellStyle name="3D.Button.Links" xfId="76" xr:uid="{00000000-0005-0000-0000-00000E000000}"/>
    <cellStyle name="3D.Button.LinksOben" xfId="77" xr:uid="{00000000-0005-0000-0000-00000F000000}"/>
    <cellStyle name="3D.Button.LinksUnten" xfId="78" xr:uid="{00000000-0005-0000-0000-000010000000}"/>
    <cellStyle name="3D.Button.Oben" xfId="79" xr:uid="{00000000-0005-0000-0000-000011000000}"/>
    <cellStyle name="3D.Button.Rechts" xfId="80" xr:uid="{00000000-0005-0000-0000-000012000000}"/>
    <cellStyle name="3D.Button.RechtsOben" xfId="81" xr:uid="{00000000-0005-0000-0000-000013000000}"/>
    <cellStyle name="3D.Button.RechtsUnten" xfId="82" xr:uid="{00000000-0005-0000-0000-000014000000}"/>
    <cellStyle name="3D.Button.Unten" xfId="83" xr:uid="{00000000-0005-0000-0000-000015000000}"/>
    <cellStyle name="3D.Zelle.Inhalt" xfId="84" xr:uid="{00000000-0005-0000-0000-000016000000}"/>
    <cellStyle name="3D.Zelle.Links" xfId="85" xr:uid="{00000000-0005-0000-0000-000017000000}"/>
    <cellStyle name="3D.Zelle.LinksOben" xfId="86" xr:uid="{00000000-0005-0000-0000-000018000000}"/>
    <cellStyle name="3D.Zelle.LinksUnten" xfId="87" xr:uid="{00000000-0005-0000-0000-000019000000}"/>
    <cellStyle name="3D.Zelle.Oben" xfId="88" xr:uid="{00000000-0005-0000-0000-00001A000000}"/>
    <cellStyle name="3D.Zelle.Rechts" xfId="89" xr:uid="{00000000-0005-0000-0000-00001B000000}"/>
    <cellStyle name="3D.Zelle.RechtsOben" xfId="90" xr:uid="{00000000-0005-0000-0000-00001C000000}"/>
    <cellStyle name="3D.Zelle.RechtsUnten" xfId="91" xr:uid="{00000000-0005-0000-0000-00001D000000}"/>
    <cellStyle name="3D.Zelle.Unten" xfId="92" xr:uid="{00000000-0005-0000-0000-00001E000000}"/>
    <cellStyle name="40% - Akzent1" xfId="93" xr:uid="{00000000-0005-0000-0000-00001F000000}"/>
    <cellStyle name="40% - Akzent2" xfId="94" xr:uid="{00000000-0005-0000-0000-000020000000}"/>
    <cellStyle name="40% - Akzent3" xfId="95" xr:uid="{00000000-0005-0000-0000-000021000000}"/>
    <cellStyle name="40% - Akzent4" xfId="96" xr:uid="{00000000-0005-0000-0000-000022000000}"/>
    <cellStyle name="40% - Akzent5" xfId="97" xr:uid="{00000000-0005-0000-0000-000023000000}"/>
    <cellStyle name="40% - Akzent6" xfId="98" xr:uid="{00000000-0005-0000-0000-000024000000}"/>
    <cellStyle name="60% - Akzent1" xfId="99" xr:uid="{00000000-0005-0000-0000-000025000000}"/>
    <cellStyle name="60% - Akzent2" xfId="100" xr:uid="{00000000-0005-0000-0000-000026000000}"/>
    <cellStyle name="60% - Akzent3" xfId="101" xr:uid="{00000000-0005-0000-0000-000027000000}"/>
    <cellStyle name="60% - Akzent4" xfId="102" xr:uid="{00000000-0005-0000-0000-000028000000}"/>
    <cellStyle name="60% - Akzent5" xfId="103" xr:uid="{00000000-0005-0000-0000-000029000000}"/>
    <cellStyle name="60% - Akzent6" xfId="104" xr:uid="{00000000-0005-0000-0000-00002A000000}"/>
    <cellStyle name="Addon output" xfId="105" xr:uid="{00000000-0005-0000-0000-00002B000000}"/>
    <cellStyle name="Akzent1" xfId="106" xr:uid="{00000000-0005-0000-0000-00002C000000}"/>
    <cellStyle name="Akzent2" xfId="107" xr:uid="{00000000-0005-0000-0000-00002D000000}"/>
    <cellStyle name="Akzent3" xfId="108" xr:uid="{00000000-0005-0000-0000-00002E000000}"/>
    <cellStyle name="Akzent4" xfId="109" xr:uid="{00000000-0005-0000-0000-00002F000000}"/>
    <cellStyle name="Akzent5" xfId="110" xr:uid="{00000000-0005-0000-0000-000030000000}"/>
    <cellStyle name="Akzent6" xfId="111" xr:uid="{00000000-0005-0000-0000-000031000000}"/>
    <cellStyle name="Ausgabe" xfId="112" xr:uid="{00000000-0005-0000-0000-000032000000}"/>
    <cellStyle name="B1L" xfId="113" xr:uid="{00000000-0005-0000-0000-000033000000}"/>
    <cellStyle name="b4" xfId="114" xr:uid="{00000000-0005-0000-0000-000034000000}"/>
    <cellStyle name="Basis Points" xfId="115" xr:uid="{00000000-0005-0000-0000-000035000000}"/>
    <cellStyle name="BB1" xfId="116" xr:uid="{00000000-0005-0000-0000-000036000000}"/>
    <cellStyle name="BB2" xfId="117" xr:uid="{00000000-0005-0000-0000-000037000000}"/>
    <cellStyle name="BBL2" xfId="118" xr:uid="{00000000-0005-0000-0000-000038000000}"/>
    <cellStyle name="Berechnung" xfId="119" xr:uid="{00000000-0005-0000-0000-000039000000}"/>
    <cellStyle name="BL1" xfId="120" xr:uid="{00000000-0005-0000-0000-00003A000000}"/>
    <cellStyle name="BL2" xfId="121" xr:uid="{00000000-0005-0000-0000-00003B000000}"/>
    <cellStyle name="BL3" xfId="122" xr:uid="{00000000-0005-0000-0000-00003C000000}"/>
    <cellStyle name="BL4" xfId="123" xr:uid="{00000000-0005-0000-0000-00003D000000}"/>
    <cellStyle name="black_%" xfId="124" xr:uid="{00000000-0005-0000-0000-00003E000000}"/>
    <cellStyle name="blue_%" xfId="125" xr:uid="{00000000-0005-0000-0000-00003F000000}"/>
    <cellStyle name="BNc2" xfId="126" xr:uid="{00000000-0005-0000-0000-000040000000}"/>
    <cellStyle name="BNC3L" xfId="127" xr:uid="{00000000-0005-0000-0000-000041000000}"/>
    <cellStyle name="bnc4" xfId="128" xr:uid="{00000000-0005-0000-0000-000042000000}"/>
    <cellStyle name="BNL2" xfId="129" xr:uid="{00000000-0005-0000-0000-000043000000}"/>
    <cellStyle name="BNL3" xfId="130" xr:uid="{00000000-0005-0000-0000-000044000000}"/>
    <cellStyle name="BNL4" xfId="131" xr:uid="{00000000-0005-0000-0000-000045000000}"/>
    <cellStyle name="BNLB3" xfId="132" xr:uid="{00000000-0005-0000-0000-000046000000}"/>
    <cellStyle name="bold" xfId="133" xr:uid="{00000000-0005-0000-0000-000047000000}"/>
    <cellStyle name="Boldcentre" xfId="134" xr:uid="{00000000-0005-0000-0000-000048000000}"/>
    <cellStyle name="BoldJust" xfId="135" xr:uid="{00000000-0005-0000-0000-000049000000}"/>
    <cellStyle name="Border Heavy" xfId="136" xr:uid="{00000000-0005-0000-0000-00004A000000}"/>
    <cellStyle name="Border Thin" xfId="137" xr:uid="{00000000-0005-0000-0000-00004B000000}"/>
    <cellStyle name="BT1" xfId="138" xr:uid="{00000000-0005-0000-0000-00004C000000}"/>
    <cellStyle name="BT2" xfId="139" xr:uid="{00000000-0005-0000-0000-00004D000000}"/>
    <cellStyle name="BT3" xfId="140" xr:uid="{00000000-0005-0000-0000-00004E000000}"/>
    <cellStyle name="BTL2" xfId="141" xr:uid="{00000000-0005-0000-0000-00004F000000}"/>
    <cellStyle name="BTL3" xfId="142" xr:uid="{00000000-0005-0000-0000-000050000000}"/>
    <cellStyle name="Budge" xfId="143" xr:uid="{00000000-0005-0000-0000-000051000000}"/>
    <cellStyle name="Calc - Amount" xfId="16" xr:uid="{00000000-0005-0000-0000-000052000000}"/>
    <cellStyle name="Calculated" xfId="144" xr:uid="{00000000-0005-0000-0000-000053000000}"/>
    <cellStyle name="CHECK" xfId="145" xr:uid="{00000000-0005-0000-0000-000054000000}"/>
    <cellStyle name="CHECK 2" xfId="146" xr:uid="{00000000-0005-0000-0000-000055000000}"/>
    <cellStyle name="COL HEADINGS" xfId="147" xr:uid="{00000000-0005-0000-0000-000056000000}"/>
    <cellStyle name="Comma" xfId="1" builtinId="3"/>
    <cellStyle name="Comma ,0" xfId="148" xr:uid="{00000000-0005-0000-0000-000058000000}"/>
    <cellStyle name="Comma 0" xfId="149" xr:uid="{00000000-0005-0000-0000-000059000000}"/>
    <cellStyle name="Comma 10" xfId="406" xr:uid="{00000000-0005-0000-0000-00005A000000}"/>
    <cellStyle name="Comma 11" xfId="32" xr:uid="{00000000-0005-0000-0000-00005B000000}"/>
    <cellStyle name="Comma 12" xfId="407" xr:uid="{00000000-0005-0000-0000-00005C000000}"/>
    <cellStyle name="Comma 13" xfId="408" xr:uid="{00000000-0005-0000-0000-00005D000000}"/>
    <cellStyle name="Comma 14" xfId="409" xr:uid="{00000000-0005-0000-0000-00005E000000}"/>
    <cellStyle name="Comma 2" xfId="10" xr:uid="{00000000-0005-0000-0000-00005F000000}"/>
    <cellStyle name="Comma 2 2" xfId="36" xr:uid="{00000000-0005-0000-0000-000060000000}"/>
    <cellStyle name="Comma 2 2 2" xfId="150" xr:uid="{00000000-0005-0000-0000-000061000000}"/>
    <cellStyle name="Comma 2 3" xfId="20" xr:uid="{00000000-0005-0000-0000-000062000000}"/>
    <cellStyle name="Comma 2 4" xfId="151" xr:uid="{00000000-0005-0000-0000-000063000000}"/>
    <cellStyle name="Comma 2 5" xfId="61" xr:uid="{00000000-0005-0000-0000-000064000000}"/>
    <cellStyle name="Comma 3" xfId="13" xr:uid="{00000000-0005-0000-0000-000065000000}"/>
    <cellStyle name="Comma 3 2" xfId="39" xr:uid="{00000000-0005-0000-0000-000066000000}"/>
    <cellStyle name="Comma 3 2 2" xfId="152" xr:uid="{00000000-0005-0000-0000-000067000000}"/>
    <cellStyle name="Comma 3 3" xfId="153" xr:uid="{00000000-0005-0000-0000-000068000000}"/>
    <cellStyle name="Comma 4" xfId="19" xr:uid="{00000000-0005-0000-0000-000069000000}"/>
    <cellStyle name="Comma 4 2" xfId="44" xr:uid="{00000000-0005-0000-0000-00006A000000}"/>
    <cellStyle name="Comma 4 2 2" xfId="154" xr:uid="{00000000-0005-0000-0000-00006B000000}"/>
    <cellStyle name="Comma 4 3" xfId="155" xr:uid="{00000000-0005-0000-0000-00006C000000}"/>
    <cellStyle name="Comma 5" xfId="30" xr:uid="{00000000-0005-0000-0000-00006D000000}"/>
    <cellStyle name="Comma 5 2" xfId="52" xr:uid="{00000000-0005-0000-0000-00006E000000}"/>
    <cellStyle name="Comma 5 2 2" xfId="156" xr:uid="{00000000-0005-0000-0000-00006F000000}"/>
    <cellStyle name="Comma 5 3" xfId="157" xr:uid="{00000000-0005-0000-0000-000070000000}"/>
    <cellStyle name="Comma 6" xfId="410" xr:uid="{00000000-0005-0000-0000-000071000000}"/>
    <cellStyle name="Comma 7" xfId="411" xr:uid="{00000000-0005-0000-0000-000072000000}"/>
    <cellStyle name="Comma 8" xfId="412" xr:uid="{00000000-0005-0000-0000-000073000000}"/>
    <cellStyle name="Comma 9" xfId="413" xr:uid="{00000000-0005-0000-0000-000074000000}"/>
    <cellStyle name="Comma_Depreciation page for optima model" xfId="2" xr:uid="{00000000-0005-0000-0000-000075000000}"/>
    <cellStyle name="Comma0" xfId="158" xr:uid="{00000000-0005-0000-0000-000076000000}"/>
    <cellStyle name="Comment" xfId="159" xr:uid="{00000000-0005-0000-0000-000077000000}"/>
    <cellStyle name="Currency [2]" xfId="160" xr:uid="{00000000-0005-0000-0000-000078000000}"/>
    <cellStyle name="Currency 0" xfId="161" xr:uid="{00000000-0005-0000-0000-000079000000}"/>
    <cellStyle name="Currency 10" xfId="414" xr:uid="{00000000-0005-0000-0000-00007A000000}"/>
    <cellStyle name="Currency 11" xfId="415" xr:uid="{00000000-0005-0000-0000-00007B000000}"/>
    <cellStyle name="Currency 12" xfId="416" xr:uid="{00000000-0005-0000-0000-00007C000000}"/>
    <cellStyle name="Currency 2" xfId="14" xr:uid="{00000000-0005-0000-0000-00007D000000}"/>
    <cellStyle name="Currency 2 2" xfId="40" xr:uid="{00000000-0005-0000-0000-00007E000000}"/>
    <cellStyle name="Currency 2 2 2" xfId="162" xr:uid="{00000000-0005-0000-0000-00007F000000}"/>
    <cellStyle name="Currency 2 3" xfId="163" xr:uid="{00000000-0005-0000-0000-000080000000}"/>
    <cellStyle name="Currency 3" xfId="56" xr:uid="{00000000-0005-0000-0000-000081000000}"/>
    <cellStyle name="Currency 4" xfId="60" xr:uid="{00000000-0005-0000-0000-000082000000}"/>
    <cellStyle name="Currency 5" xfId="417" xr:uid="{00000000-0005-0000-0000-000083000000}"/>
    <cellStyle name="Currency 6" xfId="418" xr:uid="{00000000-0005-0000-0000-000084000000}"/>
    <cellStyle name="Currency 7" xfId="419" xr:uid="{00000000-0005-0000-0000-000085000000}"/>
    <cellStyle name="Currency 8" xfId="420" xr:uid="{00000000-0005-0000-0000-000086000000}"/>
    <cellStyle name="Currency 9" xfId="421" xr:uid="{00000000-0005-0000-0000-000087000000}"/>
    <cellStyle name="Currency0" xfId="164" xr:uid="{00000000-0005-0000-0000-000088000000}"/>
    <cellStyle name="Data - Amount" xfId="15" xr:uid="{00000000-0005-0000-0000-000089000000}"/>
    <cellStyle name="Data - Amount 2" xfId="41" xr:uid="{00000000-0005-0000-0000-00008A000000}"/>
    <cellStyle name="Data - Amount 2 2" xfId="165" xr:uid="{00000000-0005-0000-0000-00008B000000}"/>
    <cellStyle name="Date" xfId="166" xr:uid="{00000000-0005-0000-0000-00008C000000}"/>
    <cellStyle name="Date Aligned" xfId="167" xr:uid="{00000000-0005-0000-0000-00008D000000}"/>
    <cellStyle name="Date Bold" xfId="168" xr:uid="{00000000-0005-0000-0000-00008E000000}"/>
    <cellStyle name="Date_ACWA template 00" xfId="169" xr:uid="{00000000-0005-0000-0000-00008F000000}"/>
    <cellStyle name="date4l" xfId="170" xr:uid="{00000000-0005-0000-0000-000090000000}"/>
    <cellStyle name="DateB3L" xfId="171" xr:uid="{00000000-0005-0000-0000-000091000000}"/>
    <cellStyle name="DATEIL" xfId="172" xr:uid="{00000000-0005-0000-0000-000092000000}"/>
    <cellStyle name="Dateshort" xfId="173" xr:uid="{00000000-0005-0000-0000-000093000000}"/>
    <cellStyle name="Dateshort2" xfId="174" xr:uid="{00000000-0005-0000-0000-000094000000}"/>
    <cellStyle name="dateT3L" xfId="175" xr:uid="{00000000-0005-0000-0000-000095000000}"/>
    <cellStyle name="Dezimal [0]_ECO" xfId="176" xr:uid="{00000000-0005-0000-0000-000096000000}"/>
    <cellStyle name="Dezimal_ECO" xfId="177" xr:uid="{00000000-0005-0000-0000-000097000000}"/>
    <cellStyle name="Dia" xfId="178" xr:uid="{00000000-0005-0000-0000-000098000000}"/>
    <cellStyle name="Discontinuity" xfId="179" xr:uid="{00000000-0005-0000-0000-000099000000}"/>
    <cellStyle name="Dotted Line" xfId="180" xr:uid="{00000000-0005-0000-0000-00009A000000}"/>
    <cellStyle name="ECA_Calc" xfId="422" xr:uid="{00000000-0005-0000-0000-00009B000000}"/>
    <cellStyle name="ECA_Text" xfId="405" xr:uid="{00000000-0005-0000-0000-00009D000000}"/>
    <cellStyle name="Eingabe" xfId="181" xr:uid="{00000000-0005-0000-0000-00009E000000}"/>
    <cellStyle name="Encabez1" xfId="182" xr:uid="{00000000-0005-0000-0000-00009F000000}"/>
    <cellStyle name="Encabez2" xfId="183" xr:uid="{00000000-0005-0000-0000-0000A0000000}"/>
    <cellStyle name="Ergebnis" xfId="184" xr:uid="{00000000-0005-0000-0000-0000A1000000}"/>
    <cellStyle name="Erklärender Text" xfId="185" xr:uid="{00000000-0005-0000-0000-0000A2000000}"/>
    <cellStyle name="Euro" xfId="186" xr:uid="{00000000-0005-0000-0000-0000A3000000}"/>
    <cellStyle name="EY House" xfId="187" xr:uid="{00000000-0005-0000-0000-0000A4000000}"/>
    <cellStyle name="F.Daten" xfId="188" xr:uid="{00000000-0005-0000-0000-0000A5000000}"/>
    <cellStyle name="F.DatenFormel" xfId="189" xr:uid="{00000000-0005-0000-0000-0000A6000000}"/>
    <cellStyle name="F.Hintergrund" xfId="190" xr:uid="{00000000-0005-0000-0000-0000A7000000}"/>
    <cellStyle name="F2" xfId="191" xr:uid="{00000000-0005-0000-0000-0000A8000000}"/>
    <cellStyle name="F3" xfId="192" xr:uid="{00000000-0005-0000-0000-0000A9000000}"/>
    <cellStyle name="F4" xfId="193" xr:uid="{00000000-0005-0000-0000-0000AA000000}"/>
    <cellStyle name="F5" xfId="194" xr:uid="{00000000-0005-0000-0000-0000AB000000}"/>
    <cellStyle name="F6" xfId="195" xr:uid="{00000000-0005-0000-0000-0000AC000000}"/>
    <cellStyle name="F7" xfId="196" xr:uid="{00000000-0005-0000-0000-0000AD000000}"/>
    <cellStyle name="F8" xfId="197" xr:uid="{00000000-0005-0000-0000-0000AE000000}"/>
    <cellStyle name="Fijo" xfId="198" xr:uid="{00000000-0005-0000-0000-0000AF000000}"/>
    <cellStyle name="Financiero" xfId="199" xr:uid="{00000000-0005-0000-0000-0000B0000000}"/>
    <cellStyle name="Fixed" xfId="200" xr:uid="{00000000-0005-0000-0000-0000B1000000}"/>
    <cellStyle name="Footnote" xfId="201" xr:uid="{00000000-0005-0000-0000-0000B2000000}"/>
    <cellStyle name="General" xfId="202" xr:uid="{00000000-0005-0000-0000-0000B3000000}"/>
    <cellStyle name="Gut" xfId="203" xr:uid="{00000000-0005-0000-0000-0000B4000000}"/>
    <cellStyle name="Hard Percent" xfId="204" xr:uid="{00000000-0005-0000-0000-0000B5000000}"/>
    <cellStyle name="Header" xfId="205" xr:uid="{00000000-0005-0000-0000-0000B6000000}"/>
    <cellStyle name="Header1" xfId="206" xr:uid="{00000000-0005-0000-0000-0000B7000000}"/>
    <cellStyle name="Header2" xfId="207" xr:uid="{00000000-0005-0000-0000-0000B8000000}"/>
    <cellStyle name="Heading 4" xfId="3" builtinId="19" customBuiltin="1"/>
    <cellStyle name="Heading 4 2" xfId="23" xr:uid="{00000000-0005-0000-0000-0000BA000000}"/>
    <cellStyle name="Heading 4 3" xfId="34" xr:uid="{00000000-0005-0000-0000-0000BB000000}"/>
    <cellStyle name="Heading1" xfId="208" xr:uid="{00000000-0005-0000-0000-0000BC000000}"/>
    <cellStyle name="Headings" xfId="209" xr:uid="{00000000-0005-0000-0000-0000BD000000}"/>
    <cellStyle name="HKW" xfId="210" xr:uid="{00000000-0005-0000-0000-0000BE000000}"/>
    <cellStyle name="HSBC Input Date" xfId="211" xr:uid="{00000000-0005-0000-0000-0000BF000000}"/>
    <cellStyle name="HSBC Input Date 2" xfId="212" xr:uid="{00000000-0005-0000-0000-0000C0000000}"/>
    <cellStyle name="HSBC Input Date Link" xfId="213" xr:uid="{00000000-0005-0000-0000-0000C1000000}"/>
    <cellStyle name="HSBC Input Date_2010-01-07-Copy of Financial Bid Formsheets HI J (07 01 2010)-1" xfId="214" xr:uid="{00000000-0005-0000-0000-0000C2000000}"/>
    <cellStyle name="HSBC Input Logical" xfId="215" xr:uid="{00000000-0005-0000-0000-0000C3000000}"/>
    <cellStyle name="HSBC Input Logical Link" xfId="216" xr:uid="{00000000-0005-0000-0000-0000C4000000}"/>
    <cellStyle name="HSBC Input Logical_ADWEA S2_Bid Forms_V018_09 09 28" xfId="217" xr:uid="{00000000-0005-0000-0000-0000C5000000}"/>
    <cellStyle name="HSBC Input Number 1" xfId="218" xr:uid="{00000000-0005-0000-0000-0000C6000000}"/>
    <cellStyle name="HSBC Input Number 2" xfId="219" xr:uid="{00000000-0005-0000-0000-0000C7000000}"/>
    <cellStyle name="HSBC Input Number 2 2" xfId="220" xr:uid="{00000000-0005-0000-0000-0000C8000000}"/>
    <cellStyle name="HSBC Input Number 2 Link" xfId="221" xr:uid="{00000000-0005-0000-0000-0000C9000000}"/>
    <cellStyle name="HSBC Input Number 2_2010-01-07-Copy of Financial Bid Formsheets HI J (07 01 2010)-1" xfId="222" xr:uid="{00000000-0005-0000-0000-0000CA000000}"/>
    <cellStyle name="HSBC Input Number Link" xfId="223" xr:uid="{00000000-0005-0000-0000-0000CB000000}"/>
    <cellStyle name="HSBC Input Percent" xfId="224" xr:uid="{00000000-0005-0000-0000-0000CC000000}"/>
    <cellStyle name="HSBC Input Percent Link" xfId="225" xr:uid="{00000000-0005-0000-0000-0000CD000000}"/>
    <cellStyle name="HSBC Input Percent_2010-01-07-Copy of Financial Bid Formsheets HI J (07 01 2010)-1" xfId="226" xr:uid="{00000000-0005-0000-0000-0000CE000000}"/>
    <cellStyle name="HSBC Input Ratio" xfId="227" xr:uid="{00000000-0005-0000-0000-0000CF000000}"/>
    <cellStyle name="HSBC Input Ratio Link" xfId="228" xr:uid="{00000000-0005-0000-0000-0000D0000000}"/>
    <cellStyle name="HSBC Input Ratio_2010-01-07-Copy of Financial Bid Formsheets HI J (07 01 2010)-1" xfId="229" xr:uid="{00000000-0005-0000-0000-0000D1000000}"/>
    <cellStyle name="HSBC Input Text" xfId="230" xr:uid="{00000000-0005-0000-0000-0000D2000000}"/>
    <cellStyle name="HSBC Input Text 2" xfId="231" xr:uid="{00000000-0005-0000-0000-0000D3000000}"/>
    <cellStyle name="HSBC Input Text 2 2" xfId="232" xr:uid="{00000000-0005-0000-0000-0000D4000000}"/>
    <cellStyle name="HSBC Input Text 2 Link" xfId="233" xr:uid="{00000000-0005-0000-0000-0000D5000000}"/>
    <cellStyle name="HSBC Input Text 2_ASSUMPTIONS 2" xfId="234" xr:uid="{00000000-0005-0000-0000-0000D6000000}"/>
    <cellStyle name="HSBC Normal" xfId="235" xr:uid="{00000000-0005-0000-0000-0000D7000000}"/>
    <cellStyle name="HSBC Report Number" xfId="236" xr:uid="{00000000-0005-0000-0000-0000D8000000}"/>
    <cellStyle name="HSBC Report Number 0" xfId="237" xr:uid="{00000000-0005-0000-0000-0000D9000000}"/>
    <cellStyle name="HSBC Report Number_2010-01-07-Copy of Financial Bid Formsheets HI J (07 01 2010)-1" xfId="238" xr:uid="{00000000-0005-0000-0000-0000DA000000}"/>
    <cellStyle name="HSBC Report Percent" xfId="239" xr:uid="{00000000-0005-0000-0000-0000DB000000}"/>
    <cellStyle name="HSBC Report Total" xfId="240" xr:uid="{00000000-0005-0000-0000-0000DC000000}"/>
    <cellStyle name="HSBC Report Total Main" xfId="241" xr:uid="{00000000-0005-0000-0000-0000DD000000}"/>
    <cellStyle name="HSBC Report Total_2010-01-07-Copy of Financial Bid Formsheets HI J (07 01 2010)-1" xfId="242" xr:uid="{00000000-0005-0000-0000-0000DE000000}"/>
    <cellStyle name="HSBC Title Main" xfId="243" xr:uid="{00000000-0005-0000-0000-0000DF000000}"/>
    <cellStyle name="HSBC Title Main Sub" xfId="244" xr:uid="{00000000-0005-0000-0000-0000E0000000}"/>
    <cellStyle name="HSBC Title Main_2010-01-07-Copy of Financial Bid Formsheets HI J (07 01 2010)-1" xfId="245" xr:uid="{00000000-0005-0000-0000-0000E1000000}"/>
    <cellStyle name="HSBC Title Module" xfId="246" xr:uid="{00000000-0005-0000-0000-0000E2000000}"/>
    <cellStyle name="HSBC WK Date" xfId="247" xr:uid="{00000000-0005-0000-0000-0000E3000000}"/>
    <cellStyle name="HSBC WK Date 2" xfId="248" xr:uid="{00000000-0005-0000-0000-0000E4000000}"/>
    <cellStyle name="HSBC WK Date 3" xfId="249" xr:uid="{00000000-0005-0000-0000-0000E5000000}"/>
    <cellStyle name="HSBC WK Date Link" xfId="250" xr:uid="{00000000-0005-0000-0000-0000E6000000}"/>
    <cellStyle name="HSBC WK Date_2010-01-07-Copy of Financial Bid Formsheets HI J (07 01 2010)-1" xfId="251" xr:uid="{00000000-0005-0000-0000-0000E7000000}"/>
    <cellStyle name="HSBC WK Logical 1" xfId="252" xr:uid="{00000000-0005-0000-0000-0000E8000000}"/>
    <cellStyle name="HSBC WK Logical 2" xfId="253" xr:uid="{00000000-0005-0000-0000-0000E9000000}"/>
    <cellStyle name="HSBC WK Number 1" xfId="254" xr:uid="{00000000-0005-0000-0000-0000EA000000}"/>
    <cellStyle name="HSBC WK Number 2" xfId="255" xr:uid="{00000000-0005-0000-0000-0000EB000000}"/>
    <cellStyle name="HSBC WK Number 2 2" xfId="256" xr:uid="{00000000-0005-0000-0000-0000EC000000}"/>
    <cellStyle name="HSBC WK Number 2 Link" xfId="257" xr:uid="{00000000-0005-0000-0000-0000ED000000}"/>
    <cellStyle name="HSBC WK Number 2 T" xfId="258" xr:uid="{00000000-0005-0000-0000-0000EE000000}"/>
    <cellStyle name="HSBC WK Number 2 T Link" xfId="259" xr:uid="{00000000-0005-0000-0000-0000EF000000}"/>
    <cellStyle name="HSBC WK Number 2 T_ACWA template 00" xfId="260" xr:uid="{00000000-0005-0000-0000-0000F0000000}"/>
    <cellStyle name="HSBC WK Number 2_2010-01-07-Copy of Financial Bid Formsheets HI J (07 01 2010)-1" xfId="261" xr:uid="{00000000-0005-0000-0000-0000F1000000}"/>
    <cellStyle name="HSBC WK Percent" xfId="262" xr:uid="{00000000-0005-0000-0000-0000F2000000}"/>
    <cellStyle name="HSBC WK Percent 2" xfId="263" xr:uid="{00000000-0005-0000-0000-0000F3000000}"/>
    <cellStyle name="HSBC WK Percent Link" xfId="264" xr:uid="{00000000-0005-0000-0000-0000F4000000}"/>
    <cellStyle name="HSBC WK Percent_2010-01-07-Copy of Financial Bid Formsheets HI J (07 01 2010)-1" xfId="265" xr:uid="{00000000-0005-0000-0000-0000F5000000}"/>
    <cellStyle name="HSBC WK Ratios" xfId="266" xr:uid="{00000000-0005-0000-0000-0000F6000000}"/>
    <cellStyle name="HSBC WK Ratios 2" xfId="267" xr:uid="{00000000-0005-0000-0000-0000F7000000}"/>
    <cellStyle name="HSBC WK Ratios Link" xfId="268" xr:uid="{00000000-0005-0000-0000-0000F8000000}"/>
    <cellStyle name="HSBC WK Ratios_2010-01-07-Copy of Financial Bid Formsheets HI J (07 01 2010)-1" xfId="269" xr:uid="{00000000-0005-0000-0000-0000F9000000}"/>
    <cellStyle name="HSBC WK Year Format" xfId="270" xr:uid="{00000000-0005-0000-0000-0000FA000000}"/>
    <cellStyle name="HSBC WK Year Format Link" xfId="271" xr:uid="{00000000-0005-0000-0000-0000FB000000}"/>
    <cellStyle name="HSBC_Workings_Logic" xfId="272" xr:uid="{00000000-0005-0000-0000-0000FC000000}"/>
    <cellStyle name="Hyperlink" xfId="431" builtinId="8"/>
    <cellStyle name="Input Key" xfId="273" xr:uid="{00000000-0005-0000-0000-0000FD000000}"/>
    <cellStyle name="InputBlueFont" xfId="274" xr:uid="{00000000-0005-0000-0000-0000FE000000}"/>
    <cellStyle name="Italic" xfId="275" xr:uid="{00000000-0005-0000-0000-0000FF000000}"/>
    <cellStyle name="JUSB" xfId="276" xr:uid="{00000000-0005-0000-0000-000000010000}"/>
    <cellStyle name="Label" xfId="277" xr:uid="{00000000-0005-0000-0000-000001010000}"/>
    <cellStyle name="Link_addon" xfId="278" xr:uid="{00000000-0005-0000-0000-000002010000}"/>
    <cellStyle name="Millares [0]_Cierre 99" xfId="279" xr:uid="{00000000-0005-0000-0000-000003010000}"/>
    <cellStyle name="Millares_Cierre 99" xfId="280" xr:uid="{00000000-0005-0000-0000-000004010000}"/>
    <cellStyle name="Millions" xfId="281" xr:uid="{00000000-0005-0000-0000-000005010000}"/>
    <cellStyle name="Millions 2" xfId="282" xr:uid="{00000000-0005-0000-0000-000006010000}"/>
    <cellStyle name="MMYY" xfId="283" xr:uid="{00000000-0005-0000-0000-000007010000}"/>
    <cellStyle name="Moneda [0]_ACUMINS" xfId="284" xr:uid="{00000000-0005-0000-0000-000008010000}"/>
    <cellStyle name="Moneda_ACUMINS" xfId="285" xr:uid="{00000000-0005-0000-0000-000009010000}"/>
    <cellStyle name="Monetario" xfId="286" xr:uid="{00000000-0005-0000-0000-00000A010000}"/>
    <cellStyle name="Money" xfId="287" xr:uid="{00000000-0005-0000-0000-00000B010000}"/>
    <cellStyle name="Month Counter" xfId="288" xr:uid="{00000000-0005-0000-0000-00000C010000}"/>
    <cellStyle name="months" xfId="289" xr:uid="{00000000-0005-0000-0000-00000D010000}"/>
    <cellStyle name="Multiple" xfId="290" xr:uid="{00000000-0005-0000-0000-00000E010000}"/>
    <cellStyle name="N" xfId="291" xr:uid="{00000000-0005-0000-0000-00000F010000}"/>
    <cellStyle name="N3LG" xfId="292" xr:uid="{00000000-0005-0000-0000-000010010000}"/>
    <cellStyle name="Name" xfId="293" xr:uid="{00000000-0005-0000-0000-000011010000}"/>
    <cellStyle name="NB3" xfId="294" xr:uid="{00000000-0005-0000-0000-000012010000}"/>
    <cellStyle name="NBBIGL2" xfId="295" xr:uid="{00000000-0005-0000-0000-000013010000}"/>
    <cellStyle name="NBIGL2" xfId="296" xr:uid="{00000000-0005-0000-0000-000014010000}"/>
    <cellStyle name="NC2LR" xfId="297" xr:uid="{00000000-0005-0000-0000-000015010000}"/>
    <cellStyle name="NC3B" xfId="298" xr:uid="{00000000-0005-0000-0000-000016010000}"/>
    <cellStyle name="NC4" xfId="299" xr:uid="{00000000-0005-0000-0000-000017010000}"/>
    <cellStyle name="NG4" xfId="300" xr:uid="{00000000-0005-0000-0000-000018010000}"/>
    <cellStyle name="Normaali_Layo9704" xfId="301" xr:uid="{00000000-0005-0000-0000-000019010000}"/>
    <cellStyle name="Normal" xfId="0" builtinId="0"/>
    <cellStyle name="Normal - Style1" xfId="302" xr:uid="{00000000-0005-0000-0000-00001B010000}"/>
    <cellStyle name="Normal 00" xfId="303" xr:uid="{00000000-0005-0000-0000-00001C010000}"/>
    <cellStyle name="Normal 10" xfId="33" xr:uid="{00000000-0005-0000-0000-00001D010000}"/>
    <cellStyle name="Normal 11" xfId="54" xr:uid="{00000000-0005-0000-0000-00001E010000}"/>
    <cellStyle name="Normal 11 2" xfId="304" xr:uid="{00000000-0005-0000-0000-00001F010000}"/>
    <cellStyle name="Normal 12" xfId="55" xr:uid="{00000000-0005-0000-0000-000020010000}"/>
    <cellStyle name="Normal 13" xfId="58" xr:uid="{00000000-0005-0000-0000-000021010000}"/>
    <cellStyle name="Normal 14" xfId="59" xr:uid="{00000000-0005-0000-0000-000022010000}"/>
    <cellStyle name="Normal 15" xfId="423" xr:uid="{00000000-0005-0000-0000-000023010000}"/>
    <cellStyle name="Normal 16" xfId="424" xr:uid="{00000000-0005-0000-0000-000024010000}"/>
    <cellStyle name="Normal 17" xfId="425" xr:uid="{00000000-0005-0000-0000-000025010000}"/>
    <cellStyle name="Normal 18" xfId="426" xr:uid="{00000000-0005-0000-0000-000026010000}"/>
    <cellStyle name="Normal 19" xfId="427" xr:uid="{00000000-0005-0000-0000-000027010000}"/>
    <cellStyle name="Normal 2" xfId="8" xr:uid="{00000000-0005-0000-0000-000028010000}"/>
    <cellStyle name="Normal 2 2" xfId="305" xr:uid="{00000000-0005-0000-0000-000029010000}"/>
    <cellStyle name="Normal 20" xfId="428" xr:uid="{00000000-0005-0000-0000-00002A010000}"/>
    <cellStyle name="Normal 21" xfId="429" xr:uid="{00000000-0005-0000-0000-00002B010000}"/>
    <cellStyle name="Normal 22" xfId="430" xr:uid="{00000000-0005-0000-0000-00002C010000}"/>
    <cellStyle name="Normal 3" xfId="9" xr:uid="{00000000-0005-0000-0000-00002D010000}"/>
    <cellStyle name="Normal 3 2" xfId="22" xr:uid="{00000000-0005-0000-0000-00002E010000}"/>
    <cellStyle name="Normal 3 2 2" xfId="46" xr:uid="{00000000-0005-0000-0000-00002F010000}"/>
    <cellStyle name="Normal 3 2 2 2" xfId="306" xr:uid="{00000000-0005-0000-0000-000030010000}"/>
    <cellStyle name="Normal 3 2 3" xfId="307" xr:uid="{00000000-0005-0000-0000-000031010000}"/>
    <cellStyle name="Normal 3 3" xfId="35" xr:uid="{00000000-0005-0000-0000-000032010000}"/>
    <cellStyle name="Normal 3 3 2" xfId="308" xr:uid="{00000000-0005-0000-0000-000033010000}"/>
    <cellStyle name="Normal 3 4" xfId="309" xr:uid="{00000000-0005-0000-0000-000034010000}"/>
    <cellStyle name="Normal 4" xfId="12" xr:uid="{00000000-0005-0000-0000-000035010000}"/>
    <cellStyle name="Normal 4 2" xfId="21" xr:uid="{00000000-0005-0000-0000-000036010000}"/>
    <cellStyle name="Normal 4 2 2" xfId="45" xr:uid="{00000000-0005-0000-0000-000037010000}"/>
    <cellStyle name="Normal 4 2 2 2" xfId="310" xr:uid="{00000000-0005-0000-0000-000038010000}"/>
    <cellStyle name="Normal 4 2 3" xfId="311" xr:uid="{00000000-0005-0000-0000-000039010000}"/>
    <cellStyle name="Normal 4 3" xfId="38" xr:uid="{00000000-0005-0000-0000-00003A010000}"/>
    <cellStyle name="Normal 4 3 2" xfId="312" xr:uid="{00000000-0005-0000-0000-00003B010000}"/>
    <cellStyle name="Normal 4 4" xfId="313" xr:uid="{00000000-0005-0000-0000-00003C010000}"/>
    <cellStyle name="Normal 5" xfId="17" xr:uid="{00000000-0005-0000-0000-00003D010000}"/>
    <cellStyle name="Normal 5 2" xfId="42" xr:uid="{00000000-0005-0000-0000-00003E010000}"/>
    <cellStyle name="Normal 5 2 2" xfId="314" xr:uid="{00000000-0005-0000-0000-00003F010000}"/>
    <cellStyle name="Normal 5 3" xfId="315" xr:uid="{00000000-0005-0000-0000-000040010000}"/>
    <cellStyle name="Normal 6" xfId="24" xr:uid="{00000000-0005-0000-0000-000041010000}"/>
    <cellStyle name="Normal 6 2" xfId="47" xr:uid="{00000000-0005-0000-0000-000042010000}"/>
    <cellStyle name="Normal 6 2 2" xfId="316" xr:uid="{00000000-0005-0000-0000-000043010000}"/>
    <cellStyle name="Normal 6 3" xfId="317" xr:uid="{00000000-0005-0000-0000-000044010000}"/>
    <cellStyle name="Normal 7" xfId="25" xr:uid="{00000000-0005-0000-0000-000045010000}"/>
    <cellStyle name="Normal 7 2" xfId="48" xr:uid="{00000000-0005-0000-0000-000046010000}"/>
    <cellStyle name="Normal 7 2 2" xfId="318" xr:uid="{00000000-0005-0000-0000-000047010000}"/>
    <cellStyle name="Normal 7 3" xfId="319" xr:uid="{00000000-0005-0000-0000-000048010000}"/>
    <cellStyle name="Normal 8" xfId="28" xr:uid="{00000000-0005-0000-0000-000049010000}"/>
    <cellStyle name="Normal 9" xfId="29" xr:uid="{00000000-0005-0000-0000-00004A010000}"/>
    <cellStyle name="Normal 9 2" xfId="51" xr:uid="{00000000-0005-0000-0000-00004B010000}"/>
    <cellStyle name="Normal 9 2 2" xfId="320" xr:uid="{00000000-0005-0000-0000-00004C010000}"/>
    <cellStyle name="Normal 9 3" xfId="321" xr:uid="{00000000-0005-0000-0000-00004D010000}"/>
    <cellStyle name="Normal_BOT 1013g" xfId="4" xr:uid="{00000000-0005-0000-0000-00004E010000}"/>
    <cellStyle name="Normal_Depreciation page for optima model" xfId="5" xr:uid="{00000000-0005-0000-0000-00004F010000}"/>
    <cellStyle name="Normal_Kogan Creek v10c" xfId="6" xr:uid="{00000000-0005-0000-0000-000050010000}"/>
    <cellStyle name="Not Across" xfId="322" xr:uid="{00000000-0005-0000-0000-000051010000}"/>
    <cellStyle name="Not Down" xfId="323" xr:uid="{00000000-0005-0000-0000-000052010000}"/>
    <cellStyle name="Notiz" xfId="324" xr:uid="{00000000-0005-0000-0000-000053010000}"/>
    <cellStyle name="NR2" xfId="325" xr:uid="{00000000-0005-0000-0000-000054010000}"/>
    <cellStyle name="NR3" xfId="326" xr:uid="{00000000-0005-0000-0000-000055010000}"/>
    <cellStyle name="NRB2" xfId="327" xr:uid="{00000000-0005-0000-0000-000056010000}"/>
    <cellStyle name="NRL1" xfId="328" xr:uid="{00000000-0005-0000-0000-000057010000}"/>
    <cellStyle name="NRTL3" xfId="329" xr:uid="{00000000-0005-0000-0000-000058010000}"/>
    <cellStyle name="NT3" xfId="330" xr:uid="{00000000-0005-0000-0000-000059010000}"/>
    <cellStyle name="NTR2" xfId="331" xr:uid="{00000000-0005-0000-0000-00005A010000}"/>
    <cellStyle name="Num4" xfId="332" xr:uid="{00000000-0005-0000-0000-00005B010000}"/>
    <cellStyle name="odd" xfId="333" xr:uid="{00000000-0005-0000-0000-00005C010000}"/>
    <cellStyle name="Output %" xfId="334" xr:uid="{00000000-0005-0000-0000-00005D010000}"/>
    <cellStyle name="Page Heading Large" xfId="335" xr:uid="{00000000-0005-0000-0000-00005E010000}"/>
    <cellStyle name="Page Heading Small" xfId="336" xr:uid="{00000000-0005-0000-0000-00005F010000}"/>
    <cellStyle name="Page Number" xfId="337" xr:uid="{00000000-0005-0000-0000-000060010000}"/>
    <cellStyle name="Percent" xfId="7" builtinId="5"/>
    <cellStyle name="Percent [0%]" xfId="338" xr:uid="{00000000-0005-0000-0000-000062010000}"/>
    <cellStyle name="Percent [0.00%]" xfId="339" xr:uid="{00000000-0005-0000-0000-000063010000}"/>
    <cellStyle name="Percent 2" xfId="11" xr:uid="{00000000-0005-0000-0000-000064010000}"/>
    <cellStyle name="Percent 2 2" xfId="37" xr:uid="{00000000-0005-0000-0000-000065010000}"/>
    <cellStyle name="Percent 2 2 2" xfId="340" xr:uid="{00000000-0005-0000-0000-000066010000}"/>
    <cellStyle name="Percent 2 3" xfId="341" xr:uid="{00000000-0005-0000-0000-000067010000}"/>
    <cellStyle name="Percent 3" xfId="18" xr:uid="{00000000-0005-0000-0000-000068010000}"/>
    <cellStyle name="Percent 3 2" xfId="27" xr:uid="{00000000-0005-0000-0000-000069010000}"/>
    <cellStyle name="Percent 3 2 2" xfId="50" xr:uid="{00000000-0005-0000-0000-00006A010000}"/>
    <cellStyle name="Percent 3 2 2 2" xfId="342" xr:uid="{00000000-0005-0000-0000-00006B010000}"/>
    <cellStyle name="Percent 3 2 3" xfId="343" xr:uid="{00000000-0005-0000-0000-00006C010000}"/>
    <cellStyle name="Percent 3 3" xfId="43" xr:uid="{00000000-0005-0000-0000-00006D010000}"/>
    <cellStyle name="Percent 3 3 2" xfId="344" xr:uid="{00000000-0005-0000-0000-00006E010000}"/>
    <cellStyle name="Percent 3 4" xfId="345" xr:uid="{00000000-0005-0000-0000-00006F010000}"/>
    <cellStyle name="Percent 4" xfId="26" xr:uid="{00000000-0005-0000-0000-000070010000}"/>
    <cellStyle name="Percent 4 2" xfId="49" xr:uid="{00000000-0005-0000-0000-000071010000}"/>
    <cellStyle name="Percent 4 2 2" xfId="346" xr:uid="{00000000-0005-0000-0000-000072010000}"/>
    <cellStyle name="Percent 4 3" xfId="347" xr:uid="{00000000-0005-0000-0000-000073010000}"/>
    <cellStyle name="Percent 5" xfId="31" xr:uid="{00000000-0005-0000-0000-000074010000}"/>
    <cellStyle name="Percent 5 2" xfId="53" xr:uid="{00000000-0005-0000-0000-000075010000}"/>
    <cellStyle name="Percent 5 2 2" xfId="348" xr:uid="{00000000-0005-0000-0000-000076010000}"/>
    <cellStyle name="Percent 5 3" xfId="349" xr:uid="{00000000-0005-0000-0000-000077010000}"/>
    <cellStyle name="Percent 6" xfId="57" xr:uid="{00000000-0005-0000-0000-000078010000}"/>
    <cellStyle name="Percent Hard" xfId="350" xr:uid="{00000000-0005-0000-0000-000079010000}"/>
    <cellStyle name="Percent00" xfId="351" xr:uid="{00000000-0005-0000-0000-00007A010000}"/>
    <cellStyle name="Pilkku_Layo9704" xfId="352" xr:uid="{00000000-0005-0000-0000-00007B010000}"/>
    <cellStyle name="pink_%" xfId="353" xr:uid="{00000000-0005-0000-0000-00007C010000}"/>
    <cellStyle name="Porcentaje" xfId="354" xr:uid="{00000000-0005-0000-0000-00007D010000}"/>
    <cellStyle name="Proforma" xfId="355" xr:uid="{00000000-0005-0000-0000-00007E010000}"/>
    <cellStyle name="Pyör. luku_Layo9704" xfId="356" xr:uid="{00000000-0005-0000-0000-00007F010000}"/>
    <cellStyle name="Pyör. valuutta_Layo9704" xfId="357" xr:uid="{00000000-0005-0000-0000-000080010000}"/>
    <cellStyle name="Ratio" xfId="358" xr:uid="{00000000-0005-0000-0000-000081010000}"/>
    <cellStyle name="red_number" xfId="359" xr:uid="{00000000-0005-0000-0000-000082010000}"/>
    <cellStyle name="Report" xfId="360" xr:uid="{00000000-0005-0000-0000-000083010000}"/>
    <cellStyle name="Schlecht" xfId="361" xr:uid="{00000000-0005-0000-0000-000084010000}"/>
    <cellStyle name="Section" xfId="362" xr:uid="{00000000-0005-0000-0000-000085010000}"/>
    <cellStyle name="Shaded" xfId="363" xr:uid="{00000000-0005-0000-0000-000086010000}"/>
    <cellStyle name="Standard_A" xfId="364" xr:uid="{00000000-0005-0000-0000-000087010000}"/>
    <cellStyle name="Style 1" xfId="365" xr:uid="{00000000-0005-0000-0000-000088010000}"/>
    <cellStyle name="System" xfId="366" xr:uid="{00000000-0005-0000-0000-000089010000}"/>
    <cellStyle name="Table Col Head" xfId="367" xr:uid="{00000000-0005-0000-0000-00008A010000}"/>
    <cellStyle name="Table Sub Head" xfId="368" xr:uid="{00000000-0005-0000-0000-00008B010000}"/>
    <cellStyle name="Table Title" xfId="369" xr:uid="{00000000-0005-0000-0000-00008C010000}"/>
    <cellStyle name="Table Units" xfId="370" xr:uid="{00000000-0005-0000-0000-00008D010000}"/>
    <cellStyle name="Title Large" xfId="371" xr:uid="{00000000-0005-0000-0000-00008E010000}"/>
    <cellStyle name="Top" xfId="372" xr:uid="{00000000-0005-0000-0000-00008F010000}"/>
    <cellStyle name="Überschrift" xfId="373" xr:uid="{00000000-0005-0000-0000-000090010000}"/>
    <cellStyle name="Überschrift 1" xfId="374" xr:uid="{00000000-0005-0000-0000-000091010000}"/>
    <cellStyle name="Überschrift 2" xfId="375" xr:uid="{00000000-0005-0000-0000-000092010000}"/>
    <cellStyle name="Überschrift 3" xfId="376" xr:uid="{00000000-0005-0000-0000-000093010000}"/>
    <cellStyle name="Überschrift 4" xfId="377" xr:uid="{00000000-0005-0000-0000-000094010000}"/>
    <cellStyle name="Valuutta_Layo9704" xfId="378" xr:uid="{00000000-0005-0000-0000-000095010000}"/>
    <cellStyle name="Verknüpfte Zelle" xfId="379" xr:uid="{00000000-0005-0000-0000-000096010000}"/>
    <cellStyle name="Währung [0]_ECO" xfId="380" xr:uid="{00000000-0005-0000-0000-000097010000}"/>
    <cellStyle name="Währung_ECO" xfId="381" xr:uid="{00000000-0005-0000-0000-000098010000}"/>
    <cellStyle name="Warnender Text" xfId="382" xr:uid="{00000000-0005-0000-0000-000099010000}"/>
    <cellStyle name="Working" xfId="383" xr:uid="{00000000-0005-0000-0000-00009A010000}"/>
    <cellStyle name="W臧rung [0]_Global Data " xfId="384" xr:uid="{00000000-0005-0000-0000-00009B010000}"/>
    <cellStyle name="W臧rung_Global Data " xfId="385" xr:uid="{00000000-0005-0000-0000-00009C010000}"/>
    <cellStyle name="Year" xfId="386" xr:uid="{00000000-0005-0000-0000-00009D010000}"/>
    <cellStyle name="Zelle überprüfen" xfId="387" xr:uid="{00000000-0005-0000-0000-00009E010000}"/>
    <cellStyle name="콤마 [0]_BOILER-CO1" xfId="388" xr:uid="{00000000-0005-0000-0000-00009F010000}"/>
    <cellStyle name="콤마_BOILER-CO1" xfId="389" xr:uid="{00000000-0005-0000-0000-0000A0010000}"/>
    <cellStyle name="통화 [0]_BOILER-CO1" xfId="390" xr:uid="{00000000-0005-0000-0000-0000A1010000}"/>
    <cellStyle name="통화_BOILER-CO1" xfId="391" xr:uid="{00000000-0005-0000-0000-0000A2010000}"/>
    <cellStyle name="표준_0N-HANDLING " xfId="392" xr:uid="{00000000-0005-0000-0000-0000A3010000}"/>
    <cellStyle name="千位[0]_ 预 付 帐 款" xfId="393" xr:uid="{00000000-0005-0000-0000-0000A4010000}"/>
    <cellStyle name="千位_ 预 付 帐 款" xfId="394" xr:uid="{00000000-0005-0000-0000-0000A5010000}"/>
    <cellStyle name="千位分隔_资产评估申报2" xfId="395" xr:uid="{00000000-0005-0000-0000-0000A6010000}"/>
    <cellStyle name="千分位[0]_ 白土" xfId="396" xr:uid="{00000000-0005-0000-0000-0000A7010000}"/>
    <cellStyle name="千分位_ 白土" xfId="397" xr:uid="{00000000-0005-0000-0000-0000A8010000}"/>
    <cellStyle name="常规_91#房屋建筑物勘察记录评估表-改制-化工招待所" xfId="398" xr:uid="{00000000-0005-0000-0000-0000A9010000}"/>
    <cellStyle name="普通_ 白土" xfId="399" xr:uid="{00000000-0005-0000-0000-0000AA010000}"/>
    <cellStyle name="烹拳 [0]_97MBO" xfId="400" xr:uid="{00000000-0005-0000-0000-0000AB010000}"/>
    <cellStyle name="烹拳_97MBO" xfId="401" xr:uid="{00000000-0005-0000-0000-0000AC010000}"/>
    <cellStyle name="钎霖_laroux" xfId="402" xr:uid="{00000000-0005-0000-0000-0000AD010000}"/>
    <cellStyle name="霓付 [0]_97MBO" xfId="403" xr:uid="{00000000-0005-0000-0000-0000AE010000}"/>
    <cellStyle name="霓付_97MBO" xfId="404" xr:uid="{00000000-0005-0000-0000-0000AF010000}"/>
  </cellStyles>
  <dxfs count="0"/>
  <tableStyles count="0" defaultTableStyle="TableStyleMedium9" defaultPivotStyle="PivotStyleLight16"/>
  <colors>
    <mruColors>
      <color rgb="FF004C22"/>
      <color rgb="FFCC9900"/>
      <color rgb="FF00FF99"/>
      <color rgb="FF0000FF"/>
      <color rgb="FFFF99CC"/>
      <color rgb="FF0000CC"/>
      <color rgb="FFCCFF99"/>
      <color rgb="FFFFFF99"/>
      <color rgb="FFCCCC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909281</xdr:colOff>
      <xdr:row>4</xdr:row>
      <xdr:rowOff>19050</xdr:rowOff>
    </xdr:from>
    <xdr:to>
      <xdr:col>3</xdr:col>
      <xdr:colOff>2069392</xdr:colOff>
      <xdr:row>4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8D791-B5CF-4D21-8875-FA1C97B2E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881" y="660400"/>
          <a:ext cx="1160111" cy="52705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</xdr:row>
          <xdr:rowOff>114300</xdr:rowOff>
        </xdr:from>
        <xdr:to>
          <xdr:col>7</xdr:col>
          <xdr:colOff>444500</xdr:colOff>
          <xdr:row>5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Export Error Report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387349</xdr:colOff>
      <xdr:row>4</xdr:row>
      <xdr:rowOff>25400</xdr:rowOff>
    </xdr:from>
    <xdr:to>
      <xdr:col>9</xdr:col>
      <xdr:colOff>164392</xdr:colOff>
      <xdr:row>14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49" y="660400"/>
          <a:ext cx="3536243" cy="1606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95250</xdr:colOff>
      <xdr:row>36</xdr:row>
      <xdr:rowOff>128092</xdr:rowOff>
    </xdr:from>
    <xdr:to>
      <xdr:col>12</xdr:col>
      <xdr:colOff>374650</xdr:colOff>
      <xdr:row>41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4E348-EF77-EEC5-28E2-DDA5FB20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8281492"/>
          <a:ext cx="1181100" cy="792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56030</xdr:rowOff>
    </xdr:from>
    <xdr:to>
      <xdr:col>18</xdr:col>
      <xdr:colOff>-1</xdr:colOff>
      <xdr:row>14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9200" y="223670"/>
          <a:ext cx="9753599" cy="217932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6</xdr:col>
      <xdr:colOff>270809</xdr:colOff>
      <xdr:row>2</xdr:row>
      <xdr:rowOff>74706</xdr:rowOff>
    </xdr:from>
    <xdr:to>
      <xdr:col>11</xdr:col>
      <xdr:colOff>557346</xdr:colOff>
      <xdr:row>12</xdr:row>
      <xdr:rowOff>93756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0" y="392206"/>
          <a:ext cx="3536243" cy="1606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265A-04A7-4743-A402-8F5DB2AFE768}">
  <sheetPr codeName="Sheet2">
    <tabColor rgb="FFFF0000"/>
  </sheetPr>
  <dimension ref="C4:D13"/>
  <sheetViews>
    <sheetView showGridLines="0" workbookViewId="0">
      <selection activeCell="G10" sqref="G9:G10"/>
    </sheetView>
  </sheetViews>
  <sheetFormatPr defaultRowHeight="12.5"/>
  <cols>
    <col min="3" max="3" width="24" customWidth="1"/>
    <col min="4" max="4" width="61.54296875" customWidth="1"/>
  </cols>
  <sheetData>
    <row r="4" spans="3:4" ht="44.5" customHeight="1" thickBot="1">
      <c r="C4" s="298" t="s">
        <v>246</v>
      </c>
      <c r="D4" s="298"/>
    </row>
    <row r="5" spans="3:4" ht="57.5" customHeight="1" thickBot="1">
      <c r="C5" s="296" t="s">
        <v>244</v>
      </c>
      <c r="D5" s="297"/>
    </row>
    <row r="6" spans="3:4" ht="13">
      <c r="C6" s="292" t="s">
        <v>237</v>
      </c>
      <c r="D6" s="295" t="s">
        <v>245</v>
      </c>
    </row>
    <row r="7" spans="3:4" ht="13">
      <c r="C7" s="292" t="s">
        <v>243</v>
      </c>
      <c r="D7" s="293">
        <v>1910101</v>
      </c>
    </row>
    <row r="8" spans="3:4" ht="18.5" customHeight="1">
      <c r="C8" s="288" t="s">
        <v>238</v>
      </c>
      <c r="D8" s="289"/>
    </row>
    <row r="9" spans="3:4" ht="18.5" customHeight="1">
      <c r="C9" s="288" t="s">
        <v>239</v>
      </c>
      <c r="D9" s="289"/>
    </row>
    <row r="10" spans="3:4" ht="18.5" customHeight="1">
      <c r="C10" s="288" t="s">
        <v>71</v>
      </c>
      <c r="D10" s="289"/>
    </row>
    <row r="11" spans="3:4" ht="18.5" customHeight="1">
      <c r="C11" s="288" t="s">
        <v>241</v>
      </c>
      <c r="D11" s="289"/>
    </row>
    <row r="12" spans="3:4" ht="97" customHeight="1">
      <c r="C12" s="288" t="s">
        <v>240</v>
      </c>
      <c r="D12" s="290"/>
    </row>
    <row r="13" spans="3:4" ht="94" customHeight="1" thickBot="1">
      <c r="C13" s="294" t="s">
        <v>242</v>
      </c>
      <c r="D13" s="291"/>
    </row>
  </sheetData>
  <mergeCells count="2">
    <mergeCell ref="C5:D5"/>
    <mergeCell ref="C4:D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ExportErrorSheet">
                <anchor moveWithCells="1" sizeWithCells="1">
                  <from>
                    <xdr:col>5</xdr:col>
                    <xdr:colOff>190500</xdr:colOff>
                    <xdr:row>4</xdr:row>
                    <xdr:rowOff>114300</xdr:rowOff>
                  </from>
                  <to>
                    <xdr:col>7</xdr:col>
                    <xdr:colOff>444500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A831-C9DD-45B6-9082-A24099E0832A}">
  <sheetPr codeName="Sheet20">
    <tabColor theme="9" tint="-0.249977111117893"/>
  </sheetPr>
  <dimension ref="B1:AE26"/>
  <sheetViews>
    <sheetView showGridLines="0" zoomScale="75" zoomScaleNormal="75" workbookViewId="0">
      <pane ySplit="5" topLeftCell="A14" activePane="bottomLeft" state="frozen"/>
      <selection activeCell="F19" sqref="F19"/>
      <selection pane="bottomLeft" activeCell="F36" sqref="F36"/>
    </sheetView>
  </sheetViews>
  <sheetFormatPr defaultColWidth="9.1796875" defaultRowHeight="12.5"/>
  <cols>
    <col min="1" max="1" width="9.1796875" style="52"/>
    <col min="2" max="2" width="7.54296875" style="52" customWidth="1"/>
    <col min="3" max="3" width="30.453125" style="52" customWidth="1"/>
    <col min="4" max="4" width="35.453125" style="52" customWidth="1"/>
    <col min="5" max="5" width="20" style="52" customWidth="1"/>
    <col min="6" max="6" width="14.1796875" style="52" customWidth="1"/>
    <col min="7" max="31" width="15.6328125" style="52" customWidth="1"/>
    <col min="32" max="16384" width="9.1796875" style="52"/>
  </cols>
  <sheetData>
    <row r="1" spans="2:31" s="129" customFormat="1" ht="15.65" customHeight="1">
      <c r="B1" s="209" t="s">
        <v>212</v>
      </c>
    </row>
    <row r="2" spans="2:31" s="129" customFormat="1" ht="16.399999999999999" customHeight="1"/>
    <row r="5" spans="2:31" s="130" customFormat="1" ht="13">
      <c r="B5" s="130" t="s">
        <v>26</v>
      </c>
      <c r="C5" s="130" t="s">
        <v>27</v>
      </c>
      <c r="D5" s="130" t="s">
        <v>30</v>
      </c>
      <c r="E5" s="130" t="s">
        <v>28</v>
      </c>
      <c r="F5" s="130" t="s">
        <v>31</v>
      </c>
      <c r="G5" s="131">
        <f>'Input Data'!G5</f>
        <v>2024</v>
      </c>
      <c r="H5" s="131">
        <f>G5+1</f>
        <v>2025</v>
      </c>
      <c r="I5" s="131">
        <f t="shared" ref="I5:AE5" si="0">H5+1</f>
        <v>2026</v>
      </c>
      <c r="J5" s="131">
        <f t="shared" si="0"/>
        <v>2027</v>
      </c>
      <c r="K5" s="131">
        <f t="shared" si="0"/>
        <v>2028</v>
      </c>
      <c r="L5" s="131">
        <f t="shared" si="0"/>
        <v>2029</v>
      </c>
      <c r="M5" s="131">
        <f t="shared" si="0"/>
        <v>2030</v>
      </c>
      <c r="N5" s="131">
        <f t="shared" si="0"/>
        <v>2031</v>
      </c>
      <c r="O5" s="131">
        <f t="shared" si="0"/>
        <v>2032</v>
      </c>
      <c r="P5" s="131">
        <f t="shared" si="0"/>
        <v>2033</v>
      </c>
      <c r="Q5" s="131">
        <f t="shared" si="0"/>
        <v>2034</v>
      </c>
      <c r="R5" s="131">
        <f t="shared" si="0"/>
        <v>2035</v>
      </c>
      <c r="S5" s="131">
        <f t="shared" si="0"/>
        <v>2036</v>
      </c>
      <c r="T5" s="131">
        <f t="shared" si="0"/>
        <v>2037</v>
      </c>
      <c r="U5" s="131">
        <f t="shared" si="0"/>
        <v>2038</v>
      </c>
      <c r="V5" s="131">
        <f t="shared" si="0"/>
        <v>2039</v>
      </c>
      <c r="W5" s="131">
        <f t="shared" si="0"/>
        <v>2040</v>
      </c>
      <c r="X5" s="131">
        <f t="shared" si="0"/>
        <v>2041</v>
      </c>
      <c r="Y5" s="131">
        <f t="shared" si="0"/>
        <v>2042</v>
      </c>
      <c r="Z5" s="131">
        <f t="shared" si="0"/>
        <v>2043</v>
      </c>
      <c r="AA5" s="131">
        <f t="shared" si="0"/>
        <v>2044</v>
      </c>
      <c r="AB5" s="131">
        <f t="shared" si="0"/>
        <v>2045</v>
      </c>
      <c r="AC5" s="131">
        <f t="shared" si="0"/>
        <v>2046</v>
      </c>
      <c r="AD5" s="131">
        <f t="shared" si="0"/>
        <v>2047</v>
      </c>
      <c r="AE5" s="131">
        <f t="shared" si="0"/>
        <v>2048</v>
      </c>
    </row>
    <row r="8" spans="2:31" s="128" customFormat="1" ht="14.15" customHeight="1">
      <c r="B8" s="132">
        <v>1</v>
      </c>
      <c r="C8" s="130" t="s">
        <v>65</v>
      </c>
    </row>
    <row r="9" spans="2:31" ht="14.5" customHeight="1"/>
    <row r="10" spans="2:31" ht="13">
      <c r="C10" s="52" t="s">
        <v>191</v>
      </c>
      <c r="E10" s="72" t="s">
        <v>60</v>
      </c>
      <c r="G10" s="255">
        <f>'Input Data'!G41*'Input Data'!G42*'Input Data'!$F$15</f>
        <v>1227240</v>
      </c>
      <c r="H10" s="255">
        <f>'Input Data'!H41*'Input Data'!H42*'Input Data'!$F$15</f>
        <v>1227240</v>
      </c>
      <c r="I10" s="255">
        <f>'Input Data'!I41*'Input Data'!I42*'Input Data'!$F$15</f>
        <v>1227240</v>
      </c>
      <c r="J10" s="255">
        <f>'Input Data'!J41*'Input Data'!J42*'Input Data'!$F$15</f>
        <v>1227240</v>
      </c>
      <c r="K10" s="255">
        <f>'Input Data'!K41*'Input Data'!K42*'Input Data'!$F$15</f>
        <v>1227240</v>
      </c>
      <c r="L10" s="255">
        <f>'Input Data'!L41*'Input Data'!L42*'Input Data'!$F$15</f>
        <v>1227240</v>
      </c>
      <c r="M10" s="255">
        <f>'Input Data'!M41*'Input Data'!M42*'Input Data'!$F$15</f>
        <v>1227240</v>
      </c>
      <c r="N10" s="255">
        <f>'Input Data'!N41*'Input Data'!N42*'Input Data'!$F$15</f>
        <v>1227240</v>
      </c>
      <c r="O10" s="255">
        <f>'Input Data'!O41*'Input Data'!O42*'Input Data'!$F$15</f>
        <v>1227240</v>
      </c>
      <c r="P10" s="255">
        <f>'Input Data'!P41*'Input Data'!P42*'Input Data'!$F$15</f>
        <v>1227240</v>
      </c>
      <c r="Q10" s="255">
        <f>'Input Data'!Q41*'Input Data'!Q42*'Input Data'!$F$15</f>
        <v>1227240</v>
      </c>
      <c r="R10" s="255">
        <f>'Input Data'!R41*'Input Data'!R42*'Input Data'!$F$15</f>
        <v>1227240</v>
      </c>
      <c r="S10" s="255">
        <f>'Input Data'!S41*'Input Data'!S42*'Input Data'!$F$15</f>
        <v>1227240</v>
      </c>
      <c r="T10" s="255">
        <f>'Input Data'!T41*'Input Data'!T42*'Input Data'!$F$15</f>
        <v>1227240</v>
      </c>
      <c r="U10" s="255">
        <f>'Input Data'!U41*'Input Data'!U42*'Input Data'!$F$15</f>
        <v>1227240</v>
      </c>
      <c r="V10" s="255">
        <f>'Input Data'!V41*'Input Data'!V42*'Input Data'!$F$15</f>
        <v>1227240</v>
      </c>
      <c r="W10" s="255">
        <f>'Input Data'!W41*'Input Data'!W42*'Input Data'!$F$15</f>
        <v>1227240</v>
      </c>
      <c r="X10" s="255">
        <f>'Input Data'!X41*'Input Data'!X42*'Input Data'!$F$15</f>
        <v>1227240</v>
      </c>
      <c r="Y10" s="255">
        <f>'Input Data'!Y41*'Input Data'!Y42*'Input Data'!$F$15</f>
        <v>1227240</v>
      </c>
      <c r="Z10" s="255">
        <f>'Input Data'!Z41*'Input Data'!Z42*'Input Data'!$F$15</f>
        <v>1227240</v>
      </c>
      <c r="AA10" s="255">
        <f>'Input Data'!AA41*'Input Data'!AA42*'Input Data'!$F$15</f>
        <v>1227240</v>
      </c>
      <c r="AB10" s="255">
        <f>'Input Data'!AB41*'Input Data'!AB42*'Input Data'!$F$15</f>
        <v>1227240</v>
      </c>
      <c r="AC10" s="255">
        <f>'Input Data'!AC41*'Input Data'!AC42*'Input Data'!$F$15</f>
        <v>1227240</v>
      </c>
      <c r="AD10" s="255">
        <f>'Input Data'!AD41*'Input Data'!AD42*'Input Data'!$F$15</f>
        <v>1227240</v>
      </c>
      <c r="AE10" s="255">
        <f>'Input Data'!AE41*'Input Data'!AE42*'Input Data'!$F$15</f>
        <v>1227240</v>
      </c>
    </row>
    <row r="11" spans="2:31" ht="13">
      <c r="C11" s="52" t="s">
        <v>214</v>
      </c>
      <c r="E11" s="72" t="s">
        <v>60</v>
      </c>
      <c r="G11" s="255">
        <f>G10*(1-'Input Data'!G49)</f>
        <v>920430</v>
      </c>
      <c r="H11" s="255">
        <f>H10*(1-'Input Data'!H49)</f>
        <v>920430</v>
      </c>
      <c r="I11" s="255">
        <f>I10*(1-'Input Data'!I49)</f>
        <v>920430</v>
      </c>
      <c r="J11" s="255">
        <f>J10*(1-'Input Data'!J49)</f>
        <v>920430</v>
      </c>
      <c r="K11" s="255">
        <f>K10*(1-'Input Data'!K49)</f>
        <v>920430</v>
      </c>
      <c r="L11" s="255">
        <f>L10*(1-'Input Data'!L49)</f>
        <v>920430</v>
      </c>
      <c r="M11" s="255">
        <f>M10*(1-'Input Data'!M49)</f>
        <v>920430</v>
      </c>
      <c r="N11" s="255">
        <f>N10*(1-'Input Data'!N49)</f>
        <v>920430</v>
      </c>
      <c r="O11" s="255">
        <f>O10*(1-'Input Data'!O49)</f>
        <v>920430</v>
      </c>
      <c r="P11" s="255">
        <f>P10*(1-'Input Data'!P49)</f>
        <v>920430</v>
      </c>
      <c r="Q11" s="255">
        <f>Q10*(1-'Input Data'!Q49)</f>
        <v>920430</v>
      </c>
      <c r="R11" s="255">
        <f>R10*(1-'Input Data'!R49)</f>
        <v>920430</v>
      </c>
      <c r="S11" s="255">
        <f>S10*(1-'Input Data'!S49)</f>
        <v>920430</v>
      </c>
      <c r="T11" s="255">
        <f>T10*(1-'Input Data'!T49)</f>
        <v>920430</v>
      </c>
      <c r="U11" s="255">
        <f>U10*(1-'Input Data'!U49)</f>
        <v>920430</v>
      </c>
      <c r="V11" s="255">
        <f>V10*(1-'Input Data'!V49)</f>
        <v>920430</v>
      </c>
      <c r="W11" s="255">
        <f>W10*(1-'Input Data'!W49)</f>
        <v>920430</v>
      </c>
      <c r="X11" s="255">
        <f>X10*(1-'Input Data'!X49)</f>
        <v>920430</v>
      </c>
      <c r="Y11" s="255">
        <f>Y10*(1-'Input Data'!Y49)</f>
        <v>920430</v>
      </c>
      <c r="Z11" s="255">
        <f>Z10*(1-'Input Data'!Z49)</f>
        <v>920430</v>
      </c>
      <c r="AA11" s="255">
        <f>AA10*(1-'Input Data'!AA49)</f>
        <v>920430</v>
      </c>
      <c r="AB11" s="255">
        <f>AB10*(1-'Input Data'!AB49)</f>
        <v>920430</v>
      </c>
      <c r="AC11" s="255">
        <f>AC10*(1-'Input Data'!AC49)</f>
        <v>920430</v>
      </c>
      <c r="AD11" s="255">
        <f>AD10*(1-'Input Data'!AD49)</f>
        <v>920430</v>
      </c>
      <c r="AE11" s="255">
        <f>AE10*(1-'Input Data'!AE49)</f>
        <v>920430</v>
      </c>
    </row>
    <row r="13" spans="2:31" s="128" customFormat="1" ht="14.15" customHeight="1">
      <c r="B13" s="132">
        <v>2</v>
      </c>
      <c r="C13" s="130" t="s">
        <v>177</v>
      </c>
    </row>
    <row r="14" spans="2:31" ht="14.5" customHeight="1"/>
    <row r="15" spans="2:31" ht="13">
      <c r="C15" s="52" t="s">
        <v>179</v>
      </c>
      <c r="E15" s="72" t="s">
        <v>23</v>
      </c>
      <c r="G15" s="255">
        <f>'Input Data'!G43*G10*1000</f>
        <v>126405720000</v>
      </c>
      <c r="H15" s="255">
        <f>'Input Data'!H43*H10*1000</f>
        <v>126405720000</v>
      </c>
      <c r="I15" s="255">
        <f>'Input Data'!I43*I10*1000</f>
        <v>126405720000</v>
      </c>
      <c r="J15" s="255">
        <f>'Input Data'!J43*J10*1000</f>
        <v>126405720000</v>
      </c>
      <c r="K15" s="255">
        <f>'Input Data'!K43*K10*1000</f>
        <v>126405720000</v>
      </c>
      <c r="L15" s="255">
        <f>'Input Data'!L43*L10*1000</f>
        <v>126405720000</v>
      </c>
      <c r="M15" s="255">
        <f>'Input Data'!M43*M10*1000</f>
        <v>126405720000</v>
      </c>
      <c r="N15" s="255">
        <f>'Input Data'!N43*N10*1000</f>
        <v>126405720000</v>
      </c>
      <c r="O15" s="255">
        <f>'Input Data'!O43*O10*1000</f>
        <v>126405720000</v>
      </c>
      <c r="P15" s="255">
        <f>'Input Data'!P43*P10*1000</f>
        <v>126405720000</v>
      </c>
      <c r="Q15" s="255">
        <f>'Input Data'!Q43*Q10*1000</f>
        <v>126405720000</v>
      </c>
      <c r="R15" s="255">
        <f>'Input Data'!R43*R10*1000</f>
        <v>126405720000</v>
      </c>
      <c r="S15" s="255">
        <f>'Input Data'!S43*S10*1000</f>
        <v>126405720000</v>
      </c>
      <c r="T15" s="255">
        <f>'Input Data'!T43*T10*1000</f>
        <v>126405720000</v>
      </c>
      <c r="U15" s="255">
        <f>'Input Data'!U43*U10*1000</f>
        <v>126405720000</v>
      </c>
      <c r="V15" s="255">
        <f>'Input Data'!V43*V10*1000</f>
        <v>126405720000</v>
      </c>
      <c r="W15" s="255">
        <f>'Input Data'!W43*W10*1000</f>
        <v>126405720000</v>
      </c>
      <c r="X15" s="255">
        <f>'Input Data'!X43*X10*1000</f>
        <v>126405720000</v>
      </c>
      <c r="Y15" s="255">
        <f>'Input Data'!Y43*Y10*1000</f>
        <v>126405720000</v>
      </c>
      <c r="Z15" s="255">
        <f>'Input Data'!Z43*Z10*1000</f>
        <v>126405720000</v>
      </c>
      <c r="AA15" s="255">
        <f>'Input Data'!AA43*AA10*1000</f>
        <v>126405720000</v>
      </c>
      <c r="AB15" s="255">
        <f>'Input Data'!AB43*AB10*1000</f>
        <v>126405720000</v>
      </c>
      <c r="AC15" s="255">
        <f>'Input Data'!AC43*AC10*1000</f>
        <v>126405720000</v>
      </c>
      <c r="AD15" s="255">
        <f>'Input Data'!AD43*AD10*1000</f>
        <v>126405720000</v>
      </c>
      <c r="AE15" s="255">
        <f>'Input Data'!AE43*AE10*1000</f>
        <v>126405720000</v>
      </c>
    </row>
    <row r="18" spans="2:31" s="128" customFormat="1" ht="14.15" customHeight="1">
      <c r="B18" s="132">
        <v>3</v>
      </c>
      <c r="C18" s="130" t="s">
        <v>174</v>
      </c>
    </row>
    <row r="19" spans="2:31" ht="14.5" customHeight="1"/>
    <row r="20" spans="2:31" s="207" customFormat="1" ht="13">
      <c r="C20" s="207" t="s">
        <v>176</v>
      </c>
      <c r="E20" s="208" t="s">
        <v>23</v>
      </c>
      <c r="G20" s="255">
        <f>'Input Data'!G44*G10*1000</f>
        <v>10370178000</v>
      </c>
      <c r="H20" s="255">
        <f>'Input Data'!H44*H10*1000</f>
        <v>10370178000</v>
      </c>
      <c r="I20" s="255">
        <f>'Input Data'!I44*I10*1000</f>
        <v>10370178000</v>
      </c>
      <c r="J20" s="255">
        <f>'Input Data'!J44*J10*1000</f>
        <v>10370178000</v>
      </c>
      <c r="K20" s="255">
        <f>'Input Data'!K44*K10*1000</f>
        <v>10370178000</v>
      </c>
      <c r="L20" s="255">
        <f>'Input Data'!L44*L10*1000</f>
        <v>10370178000</v>
      </c>
      <c r="M20" s="255">
        <f>'Input Data'!M44*M10*1000</f>
        <v>10370178000</v>
      </c>
      <c r="N20" s="255">
        <f>'Input Data'!N44*N10*1000</f>
        <v>10370178000</v>
      </c>
      <c r="O20" s="255">
        <f>'Input Data'!O44*O10*1000</f>
        <v>10370178000</v>
      </c>
      <c r="P20" s="255">
        <f>'Input Data'!P44*P10*1000</f>
        <v>10370178000</v>
      </c>
      <c r="Q20" s="255">
        <f>'Input Data'!Q44*Q10*1000</f>
        <v>10370178000</v>
      </c>
      <c r="R20" s="255">
        <f>'Input Data'!R44*R10*1000</f>
        <v>10370178000</v>
      </c>
      <c r="S20" s="255">
        <f>'Input Data'!S44*S10*1000</f>
        <v>10370178000</v>
      </c>
      <c r="T20" s="255">
        <f>'Input Data'!T44*T10*1000</f>
        <v>10370178000</v>
      </c>
      <c r="U20" s="255">
        <f>'Input Data'!U44*U10*1000</f>
        <v>10370178000</v>
      </c>
      <c r="V20" s="255">
        <f>'Input Data'!V44*V10*1000</f>
        <v>10370178000</v>
      </c>
      <c r="W20" s="255">
        <f>'Input Data'!W44*W10*1000</f>
        <v>10370178000</v>
      </c>
      <c r="X20" s="255">
        <f>'Input Data'!X44*X10*1000</f>
        <v>10370178000</v>
      </c>
      <c r="Y20" s="255">
        <f>'Input Data'!Y44*Y10*1000</f>
        <v>10370178000</v>
      </c>
      <c r="Z20" s="255">
        <f>'Input Data'!Z44*Z10*1000</f>
        <v>10370178000</v>
      </c>
      <c r="AA20" s="255">
        <f>'Input Data'!AA44*AA10*1000</f>
        <v>10370178000</v>
      </c>
      <c r="AB20" s="255">
        <f>'Input Data'!AB44*AB10*1000</f>
        <v>10370178000</v>
      </c>
      <c r="AC20" s="255">
        <f>'Input Data'!AC44*AC10*1000</f>
        <v>10370178000</v>
      </c>
      <c r="AD20" s="255">
        <f>'Input Data'!AD44*AD10*1000</f>
        <v>10370178000</v>
      </c>
      <c r="AE20" s="255">
        <f>'Input Data'!AE44*AE10*1000</f>
        <v>10370178000</v>
      </c>
    </row>
    <row r="23" spans="2:31" s="128" customFormat="1" ht="14.15" customHeight="1">
      <c r="B23" s="132">
        <v>4</v>
      </c>
      <c r="C23" s="130" t="s">
        <v>199</v>
      </c>
    </row>
    <row r="25" spans="2:31" s="207" customFormat="1" ht="13">
      <c r="C25" s="207" t="s">
        <v>207</v>
      </c>
      <c r="E25" s="208" t="s">
        <v>60</v>
      </c>
      <c r="G25" s="255">
        <f>G10*'Input Data'!G54</f>
        <v>1104516</v>
      </c>
      <c r="H25" s="255">
        <f>H10*'Input Data'!H54</f>
        <v>1104516</v>
      </c>
      <c r="I25" s="255">
        <f>I10*'Input Data'!I54</f>
        <v>1104516</v>
      </c>
      <c r="J25" s="255">
        <f>J10*'Input Data'!J54</f>
        <v>1104516</v>
      </c>
      <c r="K25" s="255">
        <f>K10*'Input Data'!K54</f>
        <v>1104516</v>
      </c>
      <c r="L25" s="255">
        <f>L10*'Input Data'!L54</f>
        <v>1104516</v>
      </c>
      <c r="M25" s="255">
        <f>M10*'Input Data'!M54</f>
        <v>1104516</v>
      </c>
      <c r="N25" s="255">
        <f>N10*'Input Data'!N54</f>
        <v>1104516</v>
      </c>
      <c r="O25" s="255">
        <f>O10*'Input Data'!O54</f>
        <v>1104516</v>
      </c>
      <c r="P25" s="255">
        <f>P10*'Input Data'!P54</f>
        <v>1104516</v>
      </c>
      <c r="Q25" s="255">
        <f>Q10*'Input Data'!Q54</f>
        <v>1104516</v>
      </c>
      <c r="R25" s="255">
        <f>R10*'Input Data'!R54</f>
        <v>1104516</v>
      </c>
      <c r="S25" s="255">
        <f>S10*'Input Data'!S54</f>
        <v>1104516</v>
      </c>
      <c r="T25" s="255">
        <f>T10*'Input Data'!T54</f>
        <v>1104516</v>
      </c>
      <c r="U25" s="255">
        <f>U10*'Input Data'!U54</f>
        <v>1104516</v>
      </c>
      <c r="V25" s="255">
        <f>V10*'Input Data'!V54</f>
        <v>1104516</v>
      </c>
      <c r="W25" s="255">
        <f>W10*'Input Data'!W54</f>
        <v>1104516</v>
      </c>
      <c r="X25" s="255">
        <f>X10*'Input Data'!X54</f>
        <v>1104516</v>
      </c>
      <c r="Y25" s="255">
        <f>Y10*'Input Data'!Y54</f>
        <v>1104516</v>
      </c>
      <c r="Z25" s="255">
        <f>Z10*'Input Data'!Z54</f>
        <v>1104516</v>
      </c>
      <c r="AA25" s="255">
        <f>AA10*'Input Data'!AA54</f>
        <v>1104516</v>
      </c>
      <c r="AB25" s="255">
        <f>AB10*'Input Data'!AB54</f>
        <v>1104516</v>
      </c>
      <c r="AC25" s="255">
        <f>AC10*'Input Data'!AC54</f>
        <v>1104516</v>
      </c>
      <c r="AD25" s="255">
        <f>AD10*'Input Data'!AD54</f>
        <v>1104516</v>
      </c>
      <c r="AE25" s="255">
        <f>AE10*'Input Data'!AE54</f>
        <v>1104516</v>
      </c>
    </row>
    <row r="26" spans="2:31" s="207" customFormat="1" ht="13">
      <c r="C26" s="207" t="s">
        <v>206</v>
      </c>
      <c r="E26" s="208" t="s">
        <v>60</v>
      </c>
      <c r="G26" s="255">
        <f>G10*'Input Data'!G55</f>
        <v>122723.99999999997</v>
      </c>
      <c r="H26" s="255">
        <f>H10*'Input Data'!H55</f>
        <v>122723.99999999997</v>
      </c>
      <c r="I26" s="255">
        <f>I10*'Input Data'!I55</f>
        <v>122723.99999999997</v>
      </c>
      <c r="J26" s="255">
        <f>J10*'Input Data'!J55</f>
        <v>122723.99999999997</v>
      </c>
      <c r="K26" s="255">
        <f>K10*'Input Data'!K55</f>
        <v>122723.99999999997</v>
      </c>
      <c r="L26" s="255">
        <f>L10*'Input Data'!L55</f>
        <v>122723.99999999997</v>
      </c>
      <c r="M26" s="255">
        <f>M10*'Input Data'!M55</f>
        <v>122723.99999999997</v>
      </c>
      <c r="N26" s="255">
        <f>N10*'Input Data'!N55</f>
        <v>122723.99999999997</v>
      </c>
      <c r="O26" s="255">
        <f>O10*'Input Data'!O55</f>
        <v>122723.99999999997</v>
      </c>
      <c r="P26" s="255">
        <f>P10*'Input Data'!P55</f>
        <v>122723.99999999997</v>
      </c>
      <c r="Q26" s="255">
        <f>Q10*'Input Data'!Q55</f>
        <v>122723.99999999997</v>
      </c>
      <c r="R26" s="255">
        <f>R10*'Input Data'!R55</f>
        <v>122723.99999999997</v>
      </c>
      <c r="S26" s="255">
        <f>S10*'Input Data'!S55</f>
        <v>122723.99999999997</v>
      </c>
      <c r="T26" s="255">
        <f>T10*'Input Data'!T55</f>
        <v>122723.99999999997</v>
      </c>
      <c r="U26" s="255">
        <f>U10*'Input Data'!U55</f>
        <v>122723.99999999997</v>
      </c>
      <c r="V26" s="255">
        <f>V10*'Input Data'!V55</f>
        <v>122723.99999999997</v>
      </c>
      <c r="W26" s="255">
        <f>W10*'Input Data'!W55</f>
        <v>122723.99999999997</v>
      </c>
      <c r="X26" s="255">
        <f>X10*'Input Data'!X55</f>
        <v>122723.99999999997</v>
      </c>
      <c r="Y26" s="255">
        <f>Y10*'Input Data'!Y55</f>
        <v>122723.99999999997</v>
      </c>
      <c r="Z26" s="255">
        <f>Z10*'Input Data'!Z55</f>
        <v>122723.99999999997</v>
      </c>
      <c r="AA26" s="255">
        <f>AA10*'Input Data'!AA55</f>
        <v>122723.99999999997</v>
      </c>
      <c r="AB26" s="255">
        <f>AB10*'Input Data'!AB55</f>
        <v>122723.99999999997</v>
      </c>
      <c r="AC26" s="255">
        <f>AC10*'Input Data'!AC55</f>
        <v>122723.99999999997</v>
      </c>
      <c r="AD26" s="255">
        <f>AD10*'Input Data'!AD55</f>
        <v>122723.99999999997</v>
      </c>
      <c r="AE26" s="255">
        <f>AE10*'Input Data'!AE55</f>
        <v>122723.99999999997</v>
      </c>
    </row>
  </sheetData>
  <sheetProtection algorithmName="SHA-512" hashValue="08k9VmObj3+qAuQv5mXCNPCfY+TLnhSwMMtBS03lkWsbqPUUbzottFgBQbMiaW7y3AVUAOWumdnpQkTTWGcvRw==" saltValue="Th8bYd1SIXOdNNczgoVk3A==" spinCount="100000" sheet="1" objects="1" scenarios="1"/>
  <hyperlinks>
    <hyperlink ref="B1" location="Control!A1" display="Go to Control Page" xr:uid="{04059353-6644-48A4-8480-21CEAEE8D5E8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-0.249977111117893"/>
  </sheetPr>
  <dimension ref="A1:AD559"/>
  <sheetViews>
    <sheetView showGridLines="0" zoomScale="80" zoomScaleNormal="80" workbookViewId="0">
      <pane ySplit="4" topLeftCell="A5" activePane="bottomLeft" state="frozen"/>
      <selection activeCell="G34" sqref="G34"/>
      <selection pane="bottomLeft"/>
    </sheetView>
  </sheetViews>
  <sheetFormatPr defaultColWidth="9.1796875" defaultRowHeight="12.5"/>
  <cols>
    <col min="1" max="1" width="8.54296875" style="8" customWidth="1"/>
    <col min="2" max="2" width="9" style="8" customWidth="1"/>
    <col min="3" max="3" width="46.453125" style="8" customWidth="1"/>
    <col min="4" max="4" width="18.54296875" style="11" bestFit="1" customWidth="1"/>
    <col min="5" max="5" width="20" style="11" customWidth="1"/>
    <col min="6" max="7" width="15.81640625" style="11" customWidth="1"/>
    <col min="8" max="8" width="18.453125" style="11" bestFit="1" customWidth="1"/>
    <col min="9" max="15" width="15.81640625" style="11" customWidth="1"/>
    <col min="16" max="20" width="15.81640625" style="9" customWidth="1"/>
    <col min="21" max="21" width="15.81640625" customWidth="1"/>
    <col min="22" max="30" width="14.453125" customWidth="1"/>
  </cols>
  <sheetData>
    <row r="1" spans="1:30" s="101" customFormat="1" ht="15.65" customHeight="1">
      <c r="A1" s="128"/>
      <c r="B1" s="209" t="s">
        <v>212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30" s="101" customFormat="1" ht="16.399999999999999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30">
      <c r="U3" s="9"/>
    </row>
    <row r="4" spans="1:30" s="101" customFormat="1" ht="12" customHeight="1">
      <c r="A4" s="134"/>
      <c r="B4" s="134" t="s">
        <v>26</v>
      </c>
      <c r="C4" s="134" t="s">
        <v>27</v>
      </c>
      <c r="D4" s="134" t="s">
        <v>28</v>
      </c>
      <c r="E4" s="134" t="s">
        <v>31</v>
      </c>
      <c r="F4" s="135">
        <f>'Input Data'!F10</f>
        <v>2024</v>
      </c>
      <c r="G4" s="135">
        <f>F4+1</f>
        <v>2025</v>
      </c>
      <c r="H4" s="135">
        <f t="shared" ref="H4:S4" si="0">G4+1</f>
        <v>2026</v>
      </c>
      <c r="I4" s="135">
        <f t="shared" si="0"/>
        <v>2027</v>
      </c>
      <c r="J4" s="135">
        <f t="shared" si="0"/>
        <v>2028</v>
      </c>
      <c r="K4" s="135">
        <f t="shared" si="0"/>
        <v>2029</v>
      </c>
      <c r="L4" s="135">
        <f t="shared" si="0"/>
        <v>2030</v>
      </c>
      <c r="M4" s="135">
        <f t="shared" si="0"/>
        <v>2031</v>
      </c>
      <c r="N4" s="135">
        <f t="shared" si="0"/>
        <v>2032</v>
      </c>
      <c r="O4" s="135">
        <f t="shared" si="0"/>
        <v>2033</v>
      </c>
      <c r="P4" s="135">
        <f t="shared" si="0"/>
        <v>2034</v>
      </c>
      <c r="Q4" s="135">
        <f t="shared" si="0"/>
        <v>2035</v>
      </c>
      <c r="R4" s="135">
        <f t="shared" si="0"/>
        <v>2036</v>
      </c>
      <c r="S4" s="135">
        <f t="shared" si="0"/>
        <v>2037</v>
      </c>
      <c r="T4" s="135">
        <f t="shared" ref="T4" si="1">S4+1</f>
        <v>2038</v>
      </c>
      <c r="U4" s="135">
        <f t="shared" ref="U4" si="2">T4+1</f>
        <v>2039</v>
      </c>
      <c r="V4" s="135">
        <f t="shared" ref="V4" si="3">U4+1</f>
        <v>2040</v>
      </c>
      <c r="W4" s="135">
        <f t="shared" ref="W4" si="4">V4+1</f>
        <v>2041</v>
      </c>
      <c r="X4" s="135">
        <f t="shared" ref="X4" si="5">W4+1</f>
        <v>2042</v>
      </c>
      <c r="Y4" s="135">
        <f t="shared" ref="Y4" si="6">X4+1</f>
        <v>2043</v>
      </c>
      <c r="Z4" s="135">
        <f t="shared" ref="Z4" si="7">Y4+1</f>
        <v>2044</v>
      </c>
      <c r="AA4" s="135">
        <f t="shared" ref="AA4" si="8">Z4+1</f>
        <v>2045</v>
      </c>
      <c r="AB4" s="135">
        <f t="shared" ref="AB4" si="9">AA4+1</f>
        <v>2046</v>
      </c>
      <c r="AC4" s="135">
        <f t="shared" ref="AC4" si="10">AB4+1</f>
        <v>2047</v>
      </c>
      <c r="AD4" s="135">
        <f t="shared" ref="AD4" si="11">AC4+1</f>
        <v>2048</v>
      </c>
    </row>
    <row r="5" spans="1:30"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>
      <c r="A7" s="32"/>
      <c r="B7" s="33"/>
      <c r="C7" s="34"/>
      <c r="D7" s="36"/>
      <c r="E7" s="37"/>
      <c r="F7" s="37"/>
      <c r="G7" s="37"/>
      <c r="H7" s="35"/>
      <c r="I7" s="35"/>
      <c r="J7" s="35"/>
      <c r="K7" s="35"/>
      <c r="L7" s="35"/>
      <c r="M7" s="35"/>
      <c r="N7" s="35"/>
      <c r="O7" s="35"/>
      <c r="U7" s="9"/>
    </row>
    <row r="8" spans="1:30" s="101" customFormat="1" ht="13">
      <c r="A8" s="130"/>
      <c r="B8" s="132">
        <v>1</v>
      </c>
      <c r="C8" s="130" t="s">
        <v>46</v>
      </c>
      <c r="D8" s="130"/>
      <c r="E8" s="130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9" spans="1:30">
      <c r="A9" s="13"/>
      <c r="B9" s="14"/>
      <c r="C9" s="14"/>
      <c r="D9" s="3"/>
      <c r="E9" s="3"/>
      <c r="F9" s="3"/>
      <c r="G9" s="1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30" ht="23">
      <c r="A10"/>
      <c r="B10"/>
      <c r="C10"/>
      <c r="D10" s="136" t="s">
        <v>1</v>
      </c>
      <c r="E10" s="136" t="s">
        <v>20</v>
      </c>
      <c r="F10" s="136" t="s">
        <v>47</v>
      </c>
      <c r="G10" s="3"/>
      <c r="H10" s="3"/>
      <c r="I10" s="4"/>
      <c r="J10" s="38"/>
      <c r="K10" s="38"/>
      <c r="L10" s="38"/>
      <c r="M10" s="38"/>
      <c r="N10" s="16"/>
      <c r="O10" s="16"/>
      <c r="P10" s="3"/>
      <c r="Q10" s="3"/>
      <c r="R10" s="3"/>
      <c r="S10" s="3"/>
      <c r="T10" s="3"/>
      <c r="U10" s="3"/>
    </row>
    <row r="11" spans="1:30">
      <c r="A11"/>
      <c r="B11" s="56">
        <v>1</v>
      </c>
      <c r="C11" s="104" t="s">
        <v>63</v>
      </c>
      <c r="D11" s="104">
        <f>'Input Data'!D66</f>
        <v>50</v>
      </c>
      <c r="E11" s="256">
        <f>'Input Data'!E66</f>
        <v>0.02</v>
      </c>
      <c r="F11" s="138">
        <f>VLOOKUP(C11,'Regulatory Asset Base'!C156:G165,5,FALSE)</f>
        <v>35000000</v>
      </c>
      <c r="G11" s="3"/>
      <c r="H11" s="3"/>
      <c r="I11" s="39"/>
      <c r="J11" s="40"/>
      <c r="K11" s="41"/>
      <c r="L11" s="42"/>
      <c r="M11" s="42"/>
      <c r="N11" s="43"/>
      <c r="O11" s="43"/>
      <c r="P11" s="3"/>
      <c r="Q11" s="3"/>
      <c r="R11" s="3"/>
      <c r="S11" s="3"/>
      <c r="T11" s="3"/>
      <c r="U11" s="3"/>
    </row>
    <row r="12" spans="1:30">
      <c r="A12"/>
      <c r="B12" s="56">
        <v>2</v>
      </c>
      <c r="C12" s="104" t="s">
        <v>139</v>
      </c>
      <c r="D12" s="104">
        <f>'Input Data'!D67</f>
        <v>50</v>
      </c>
      <c r="E12" s="256">
        <f>'Input Data'!E67</f>
        <v>0.02</v>
      </c>
      <c r="F12" s="138">
        <f>VLOOKUP(C12,'Regulatory Asset Base'!C157:G166,5,FALSE)</f>
        <v>5100000000</v>
      </c>
      <c r="G12" s="3"/>
      <c r="H12" s="3"/>
      <c r="I12" s="39"/>
      <c r="J12" s="40"/>
      <c r="K12" s="42"/>
      <c r="L12" s="42"/>
      <c r="M12" s="42"/>
      <c r="N12" s="43"/>
      <c r="O12" s="43"/>
      <c r="P12" s="3"/>
      <c r="Q12" s="3"/>
      <c r="R12" s="3"/>
      <c r="S12" s="3"/>
      <c r="T12" s="3"/>
      <c r="U12" s="3"/>
    </row>
    <row r="13" spans="1:30">
      <c r="A13"/>
      <c r="B13" s="56">
        <v>3</v>
      </c>
      <c r="C13" s="104" t="s">
        <v>62</v>
      </c>
      <c r="D13" s="104">
        <f>'Input Data'!D68</f>
        <v>20</v>
      </c>
      <c r="E13" s="256">
        <f>'Input Data'!E68</f>
        <v>0.05</v>
      </c>
      <c r="F13" s="138">
        <f>VLOOKUP(C13,'Regulatory Asset Base'!C158:G167,5,FALSE)</f>
        <v>16200000000</v>
      </c>
      <c r="G13" s="3"/>
      <c r="H13" s="3"/>
      <c r="I13" s="39"/>
      <c r="J13" s="40"/>
      <c r="K13" s="42"/>
      <c r="L13" s="42"/>
      <c r="M13" s="42"/>
      <c r="N13" s="43"/>
      <c r="O13" s="43"/>
      <c r="P13" s="3"/>
      <c r="Q13" s="3"/>
      <c r="R13" s="3"/>
      <c r="S13" s="3"/>
      <c r="T13" s="3"/>
      <c r="U13" s="3"/>
    </row>
    <row r="14" spans="1:30">
      <c r="A14"/>
      <c r="B14" s="56">
        <v>4</v>
      </c>
      <c r="C14" s="104" t="s">
        <v>94</v>
      </c>
      <c r="D14" s="104">
        <f>'Input Data'!D69</f>
        <v>20</v>
      </c>
      <c r="E14" s="256">
        <f>'Input Data'!E69</f>
        <v>0.05</v>
      </c>
      <c r="F14" s="138">
        <f>VLOOKUP(C14,'Regulatory Asset Base'!C159:G168,5,FALSE)</f>
        <v>7900000000</v>
      </c>
      <c r="G14" s="3"/>
      <c r="H14" s="3"/>
      <c r="I14" s="39"/>
      <c r="J14" s="40"/>
      <c r="K14" s="42"/>
      <c r="L14" s="42"/>
      <c r="M14" s="42"/>
      <c r="N14" s="43"/>
      <c r="O14" s="43"/>
      <c r="P14" s="3"/>
      <c r="Q14" s="3"/>
      <c r="R14" s="3"/>
      <c r="S14" s="3"/>
      <c r="T14" s="3"/>
      <c r="U14" s="3"/>
    </row>
    <row r="15" spans="1:30">
      <c r="A15"/>
      <c r="B15" s="56">
        <v>5</v>
      </c>
      <c r="C15" s="104" t="s">
        <v>97</v>
      </c>
      <c r="D15" s="104">
        <f>'Input Data'!D70</f>
        <v>20</v>
      </c>
      <c r="E15" s="256">
        <f>'Input Data'!E70</f>
        <v>0.05</v>
      </c>
      <c r="F15" s="138">
        <f>VLOOKUP(C15,'Regulatory Asset Base'!C160:G169,5,FALSE)</f>
        <v>33570700000</v>
      </c>
      <c r="G15" s="3"/>
      <c r="H15" s="3"/>
      <c r="I15" s="3"/>
      <c r="J15" s="17"/>
      <c r="K15" s="44"/>
      <c r="L15" s="44"/>
      <c r="M15" s="44"/>
      <c r="N15" s="43"/>
      <c r="O15" s="43"/>
      <c r="P15" s="3"/>
      <c r="Q15" s="3"/>
      <c r="R15" s="3"/>
      <c r="S15" s="3"/>
      <c r="T15" s="3"/>
      <c r="U15" s="3"/>
    </row>
    <row r="16" spans="1:30">
      <c r="A16"/>
      <c r="B16" s="56">
        <v>6</v>
      </c>
      <c r="C16" s="104" t="s">
        <v>141</v>
      </c>
      <c r="D16" s="104">
        <f>'Input Data'!D71</f>
        <v>10</v>
      </c>
      <c r="E16" s="256">
        <f>'Input Data'!E71</f>
        <v>0.1</v>
      </c>
      <c r="F16" s="138">
        <f>VLOOKUP(C16,'Regulatory Asset Base'!C161:G170,5,FALSE)</f>
        <v>10000000000</v>
      </c>
      <c r="G16" s="3"/>
      <c r="H16" s="3"/>
      <c r="I16" s="39"/>
      <c r="J16" s="40"/>
      <c r="K16" s="41"/>
      <c r="L16" s="42"/>
      <c r="M16" s="42"/>
      <c r="N16" s="43"/>
      <c r="O16" s="43"/>
      <c r="P16" s="3"/>
      <c r="Q16" s="3"/>
      <c r="R16" s="3"/>
      <c r="S16" s="3"/>
      <c r="T16" s="3"/>
      <c r="U16" s="3"/>
    </row>
    <row r="17" spans="1:30">
      <c r="A17"/>
      <c r="B17" s="56">
        <v>7</v>
      </c>
      <c r="C17" s="104" t="s">
        <v>142</v>
      </c>
      <c r="D17" s="104">
        <f>'Input Data'!D72</f>
        <v>5</v>
      </c>
      <c r="E17" s="256">
        <f>'Input Data'!E72</f>
        <v>0.2</v>
      </c>
      <c r="F17" s="138">
        <f>VLOOKUP(C17,'Regulatory Asset Base'!C162:G171,5,FALSE)</f>
        <v>180000000</v>
      </c>
      <c r="G17" s="3"/>
      <c r="H17" s="3"/>
      <c r="I17" s="39"/>
      <c r="J17" s="40"/>
      <c r="K17" s="42"/>
      <c r="L17" s="42"/>
      <c r="M17" s="42"/>
      <c r="N17" s="43"/>
      <c r="O17" s="43"/>
      <c r="P17" s="3"/>
      <c r="Q17" s="3"/>
      <c r="R17" s="3"/>
      <c r="S17" s="3"/>
      <c r="T17" s="3"/>
      <c r="U17" s="3"/>
    </row>
    <row r="18" spans="1:30">
      <c r="A18"/>
      <c r="B18" s="56">
        <v>8</v>
      </c>
      <c r="C18" s="104" t="s">
        <v>140</v>
      </c>
      <c r="D18" s="104">
        <f>'Input Data'!D73</f>
        <v>5</v>
      </c>
      <c r="E18" s="256">
        <f>'Input Data'!E73</f>
        <v>0.2</v>
      </c>
      <c r="F18" s="138">
        <f>VLOOKUP(C18,'Regulatory Asset Base'!C163:G172,5,FALSE)</f>
        <v>0</v>
      </c>
      <c r="G18" s="3"/>
      <c r="H18" s="3"/>
      <c r="I18" s="39"/>
      <c r="J18" s="40"/>
      <c r="K18" s="42"/>
      <c r="L18" s="42"/>
      <c r="M18" s="42"/>
      <c r="N18" s="43"/>
      <c r="O18" s="43"/>
      <c r="P18" s="3"/>
      <c r="Q18" s="3"/>
      <c r="R18" s="3"/>
      <c r="S18" s="3"/>
      <c r="T18" s="3"/>
      <c r="U18" s="3"/>
    </row>
    <row r="19" spans="1:30">
      <c r="A19"/>
      <c r="B19" s="56">
        <v>9</v>
      </c>
      <c r="C19" s="104" t="s">
        <v>143</v>
      </c>
      <c r="D19" s="104">
        <f>'Input Data'!D74</f>
        <v>5</v>
      </c>
      <c r="E19" s="256">
        <f>'Input Data'!E74</f>
        <v>0.2</v>
      </c>
      <c r="F19" s="138">
        <f>VLOOKUP(C19,'Regulatory Asset Base'!C164:G173,5,FALSE)</f>
        <v>2930000000</v>
      </c>
      <c r="G19" s="3"/>
      <c r="H19" s="3"/>
      <c r="I19" s="39"/>
      <c r="J19" s="40"/>
      <c r="K19" s="42"/>
      <c r="L19" s="42"/>
      <c r="M19" s="42"/>
      <c r="N19" s="43"/>
      <c r="O19" s="43"/>
      <c r="P19" s="3"/>
      <c r="Q19" s="3"/>
      <c r="R19" s="3"/>
      <c r="S19" s="3"/>
      <c r="T19" s="3"/>
      <c r="U19" s="3"/>
    </row>
    <row r="20" spans="1:30">
      <c r="A20"/>
      <c r="B20" s="56">
        <v>10</v>
      </c>
      <c r="C20" s="104" t="s">
        <v>11</v>
      </c>
      <c r="D20" s="104">
        <f>'Input Data'!D75</f>
        <v>5</v>
      </c>
      <c r="E20" s="256">
        <f>'Input Data'!E75</f>
        <v>0.2</v>
      </c>
      <c r="F20" s="138">
        <f>VLOOKUP(C20,'Regulatory Asset Base'!C165:G174,5,FALSE)</f>
        <v>440000000</v>
      </c>
      <c r="G20" s="3"/>
      <c r="H20" s="3"/>
      <c r="I20" s="3"/>
      <c r="J20" s="17"/>
      <c r="K20" s="44"/>
      <c r="L20" s="44"/>
      <c r="M20" s="44"/>
      <c r="N20" s="43"/>
      <c r="O20" s="43"/>
      <c r="P20" s="3"/>
      <c r="Q20" s="3"/>
      <c r="R20" s="3"/>
      <c r="S20" s="3"/>
      <c r="T20" s="3"/>
      <c r="U20" s="3"/>
    </row>
    <row r="21" spans="1:30" ht="13">
      <c r="A21" s="18"/>
      <c r="B21" s="19"/>
      <c r="C21" s="20"/>
      <c r="D21" s="18"/>
      <c r="E21" s="18"/>
      <c r="F21" s="18"/>
      <c r="G21" s="18"/>
      <c r="H21" s="18"/>
      <c r="I21" s="45"/>
      <c r="J21" s="18"/>
      <c r="K21" s="18"/>
      <c r="L21" s="18"/>
      <c r="M21" s="18"/>
      <c r="N21" s="18"/>
      <c r="O21" s="18"/>
      <c r="P21" s="6"/>
      <c r="Q21" s="6"/>
      <c r="R21" s="6"/>
      <c r="S21" s="6"/>
      <c r="T21" s="6"/>
      <c r="U21" s="6"/>
    </row>
    <row r="22" spans="1:30" ht="13">
      <c r="A22" s="18"/>
      <c r="B22" s="19"/>
      <c r="C22" s="20"/>
      <c r="D22" s="18"/>
      <c r="E22" s="18"/>
      <c r="F22" s="18"/>
      <c r="G22" s="18"/>
      <c r="H22" s="18"/>
      <c r="I22" s="45"/>
      <c r="J22" s="18"/>
      <c r="K22" s="18"/>
      <c r="L22" s="18"/>
      <c r="M22" s="18"/>
      <c r="N22" s="18"/>
      <c r="O22" s="18"/>
      <c r="P22" s="6"/>
      <c r="Q22" s="6"/>
      <c r="R22" s="6"/>
      <c r="S22" s="6"/>
      <c r="T22" s="6"/>
      <c r="U22" s="6"/>
    </row>
    <row r="23" spans="1:30" s="101" customFormat="1" ht="13">
      <c r="A23" s="130"/>
      <c r="B23" s="132">
        <v>2</v>
      </c>
      <c r="C23" s="130" t="s">
        <v>5</v>
      </c>
      <c r="D23" s="130"/>
      <c r="E23" s="130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</row>
    <row r="24" spans="1:30" ht="13">
      <c r="A24" s="18"/>
      <c r="B24" s="19"/>
      <c r="C24" s="20"/>
      <c r="D24" s="18"/>
      <c r="E24" s="18"/>
      <c r="F24" s="18"/>
      <c r="G24" s="18"/>
      <c r="H24" s="18"/>
      <c r="I24" s="45"/>
      <c r="J24" s="18"/>
      <c r="K24" s="18"/>
      <c r="L24" s="18"/>
      <c r="M24" s="18"/>
      <c r="N24" s="18"/>
      <c r="O24" s="18"/>
      <c r="P24" s="6"/>
      <c r="Q24" s="6"/>
      <c r="R24" s="6"/>
      <c r="S24" s="6"/>
      <c r="T24" s="6"/>
      <c r="U24" s="6"/>
    </row>
    <row r="25" spans="1:30" ht="12.5" customHeight="1">
      <c r="A25" s="18"/>
      <c r="B25" s="19"/>
      <c r="C25" s="20"/>
      <c r="D25" s="18"/>
      <c r="E25" s="18"/>
      <c r="F25" s="18"/>
      <c r="G25" s="18"/>
      <c r="H25" s="18"/>
      <c r="I25" s="45"/>
      <c r="J25" s="18"/>
      <c r="K25" s="18"/>
      <c r="L25" s="18"/>
      <c r="M25" s="18"/>
      <c r="N25" s="18"/>
      <c r="O25" s="18"/>
      <c r="P25" s="6"/>
      <c r="Q25" s="6"/>
      <c r="R25" s="6"/>
      <c r="S25" s="6"/>
      <c r="T25" s="6"/>
      <c r="U25" s="6"/>
    </row>
    <row r="26" spans="1:30" ht="12.5" customHeight="1" thickBot="1">
      <c r="A26" s="18"/>
      <c r="B26" s="19"/>
      <c r="D26" s="18"/>
      <c r="E26" s="18"/>
      <c r="F26" s="18"/>
      <c r="G26" s="18"/>
      <c r="H26" s="18"/>
      <c r="I26" s="45"/>
      <c r="J26" s="18"/>
      <c r="K26" s="18"/>
      <c r="L26" s="18"/>
      <c r="M26" s="18"/>
      <c r="N26" s="18"/>
      <c r="O26" s="18"/>
      <c r="P26" s="6"/>
      <c r="Q26" s="6"/>
      <c r="R26" s="6"/>
      <c r="S26" s="6"/>
      <c r="T26" s="6"/>
      <c r="U26" s="6"/>
    </row>
    <row r="27" spans="1:30" ht="12.5" customHeight="1" thickBot="1">
      <c r="A27" s="18"/>
      <c r="B27" s="19"/>
      <c r="C27" s="189" t="s">
        <v>167</v>
      </c>
      <c r="D27" s="190" t="s">
        <v>21</v>
      </c>
      <c r="E27" s="193"/>
      <c r="F27" s="194">
        <f t="shared" ref="F27:M28" si="12">F56+F108+F160+F212+F264+F316+F368+F420+F472+F524</f>
        <v>76355700000</v>
      </c>
      <c r="G27" s="194">
        <f t="shared" ca="1" si="12"/>
        <v>73694332751.032593</v>
      </c>
      <c r="H27" s="194">
        <f t="shared" ca="1" si="12"/>
        <v>71058421888.141266</v>
      </c>
      <c r="I27" s="194">
        <f t="shared" ca="1" si="12"/>
        <v>67595344330.685471</v>
      </c>
      <c r="J27" s="194">
        <f t="shared" ca="1" si="12"/>
        <v>64639025946.074387</v>
      </c>
      <c r="K27" s="194">
        <f t="shared" ca="1" si="12"/>
        <v>60627117162.739212</v>
      </c>
      <c r="L27" s="194">
        <f t="shared" ca="1" si="12"/>
        <v>56600027897.605133</v>
      </c>
      <c r="M27" s="194">
        <f t="shared" ca="1" si="12"/>
        <v>53197317154.095642</v>
      </c>
      <c r="N27" s="194">
        <f t="shared" ref="N27:AD27" ca="1" si="13">N56+N108+N160+N212+N264+N316+N368+N420+N472+N524</f>
        <v>51228836485.413277</v>
      </c>
      <c r="O27" s="194">
        <f t="shared" ca="1" si="13"/>
        <v>48991887972.157181</v>
      </c>
      <c r="P27" s="194">
        <f t="shared" ca="1" si="13"/>
        <v>45484890449.400955</v>
      </c>
      <c r="Q27" s="194">
        <f t="shared" ca="1" si="13"/>
        <v>43332986623.006844</v>
      </c>
      <c r="R27" s="194">
        <f t="shared" ca="1" si="13"/>
        <v>39423707157.595314</v>
      </c>
      <c r="S27" s="194">
        <f t="shared" ca="1" si="13"/>
        <v>37091376167.891098</v>
      </c>
      <c r="T27" s="194">
        <f t="shared" ca="1" si="13"/>
        <v>34023537902.284245</v>
      </c>
      <c r="U27" s="194">
        <f t="shared" ca="1" si="13"/>
        <v>31357674563.350307</v>
      </c>
      <c r="V27" s="194">
        <f t="shared" ca="1" si="13"/>
        <v>28346683175.064617</v>
      </c>
      <c r="W27" s="194">
        <f t="shared" ca="1" si="13"/>
        <v>25316702167.304829</v>
      </c>
      <c r="X27" s="194">
        <f t="shared" ca="1" si="13"/>
        <v>21799420405.144646</v>
      </c>
      <c r="Y27" s="194">
        <f t="shared" ca="1" si="13"/>
        <v>19026421708.611652</v>
      </c>
      <c r="Z27" s="194">
        <f t="shared" ca="1" si="13"/>
        <v>17406947874.64299</v>
      </c>
      <c r="AA27" s="194">
        <f t="shared" ca="1" si="13"/>
        <v>17182526101.271107</v>
      </c>
      <c r="AB27" s="194">
        <f t="shared" ca="1" si="13"/>
        <v>17577837595.332691</v>
      </c>
      <c r="AC27" s="194">
        <f t="shared" ca="1" si="13"/>
        <v>17105242868.697182</v>
      </c>
      <c r="AD27" s="194">
        <f t="shared" ca="1" si="13"/>
        <v>18169906267.656403</v>
      </c>
    </row>
    <row r="28" spans="1:30" ht="12.5" customHeight="1" thickBot="1">
      <c r="A28" s="18"/>
      <c r="B28" s="19"/>
      <c r="C28" s="191" t="s">
        <v>5</v>
      </c>
      <c r="D28" s="192" t="s">
        <v>21</v>
      </c>
      <c r="E28" s="195"/>
      <c r="F28" s="194">
        <f t="shared" si="12"/>
        <v>0</v>
      </c>
      <c r="G28" s="194">
        <f t="shared" ca="1" si="12"/>
        <v>4805287287.4084978</v>
      </c>
      <c r="H28" s="194">
        <f t="shared" ca="1" si="12"/>
        <v>4930927301.0455322</v>
      </c>
      <c r="I28" s="194">
        <f t="shared" ca="1" si="12"/>
        <v>5007803603.3397293</v>
      </c>
      <c r="J28" s="194">
        <f t="shared" ca="1" si="12"/>
        <v>5160330688.0970764</v>
      </c>
      <c r="K28" s="194">
        <f t="shared" ca="1" si="12"/>
        <v>5259861164.2875528</v>
      </c>
      <c r="L28" s="194">
        <f t="shared" ca="1" si="12"/>
        <v>4600572431.821188</v>
      </c>
      <c r="M28" s="194">
        <f t="shared" ca="1" si="12"/>
        <v>4674723730.5224886</v>
      </c>
      <c r="N28" s="194">
        <f t="shared" ref="N28:AD28" ca="1" si="14">N57+N109+N161+N213+N265+N317+N369+N421+N473+N525</f>
        <v>4874812905.0734272</v>
      </c>
      <c r="O28" s="194">
        <f t="shared" ca="1" si="14"/>
        <v>4976576558.4135513</v>
      </c>
      <c r="P28" s="194">
        <f t="shared" ca="1" si="14"/>
        <v>5034102615.0323696</v>
      </c>
      <c r="Q28" s="194">
        <f t="shared" ca="1" si="14"/>
        <v>4102832815.5336232</v>
      </c>
      <c r="R28" s="194">
        <f t="shared" ca="1" si="14"/>
        <v>4130235661.9927206</v>
      </c>
      <c r="S28" s="194">
        <f t="shared" ca="1" si="14"/>
        <v>4188264382.936379</v>
      </c>
      <c r="T28" s="194">
        <f t="shared" ca="1" si="14"/>
        <v>4198305539.5609717</v>
      </c>
      <c r="U28" s="194">
        <f t="shared" ca="1" si="14"/>
        <v>4277034252.6435547</v>
      </c>
      <c r="V28" s="194">
        <f t="shared" ca="1" si="14"/>
        <v>4344321133.1022778</v>
      </c>
      <c r="W28" s="194">
        <f t="shared" ca="1" si="14"/>
        <v>4309306489.2957926</v>
      </c>
      <c r="X28" s="194">
        <f t="shared" ca="1" si="14"/>
        <v>4348014416.7604847</v>
      </c>
      <c r="Y28" s="194">
        <f t="shared" ca="1" si="14"/>
        <v>4462927126.1185503</v>
      </c>
      <c r="Z28" s="194">
        <f t="shared" ca="1" si="14"/>
        <v>4408365722.6097784</v>
      </c>
      <c r="AA28" s="194">
        <f t="shared" ca="1" si="14"/>
        <v>1355812043.9200461</v>
      </c>
      <c r="AB28" s="194">
        <f t="shared" ca="1" si="14"/>
        <v>1256116964.7345257</v>
      </c>
      <c r="AC28" s="194">
        <f t="shared" ca="1" si="14"/>
        <v>1096160602.1085038</v>
      </c>
      <c r="AD28" s="194">
        <f t="shared" ca="1" si="14"/>
        <v>985860250.85157371</v>
      </c>
    </row>
    <row r="29" spans="1:30" ht="12.5" customHeight="1" thickBot="1">
      <c r="A29" s="18"/>
      <c r="B29" s="19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ht="12.5" customHeight="1" thickBot="1">
      <c r="A30" s="18"/>
      <c r="B30" s="19"/>
      <c r="C30" s="189" t="s">
        <v>44</v>
      </c>
      <c r="D30" s="190"/>
      <c r="E30" s="193"/>
      <c r="F30" s="197">
        <f>'Input Data'!G35</f>
        <v>0.28339999999999999</v>
      </c>
      <c r="G30" s="197">
        <f>'Input Data'!H35</f>
        <v>0.28339999999999999</v>
      </c>
      <c r="H30" s="197">
        <f>'Input Data'!I35</f>
        <v>0.28339999999999999</v>
      </c>
      <c r="I30" s="197">
        <f>'Input Data'!J35</f>
        <v>0.28339999999999999</v>
      </c>
      <c r="J30" s="197">
        <f>'Input Data'!K35</f>
        <v>0.28339999999999999</v>
      </c>
      <c r="K30" s="197">
        <f>'Input Data'!L35</f>
        <v>0.28339999999999999</v>
      </c>
      <c r="L30" s="197">
        <f>'Input Data'!M35</f>
        <v>0.28339999999999999</v>
      </c>
      <c r="M30" s="197">
        <f>'Input Data'!N35</f>
        <v>0.28339999999999999</v>
      </c>
      <c r="N30" s="197">
        <f>'Input Data'!O35</f>
        <v>0.28339999999999999</v>
      </c>
      <c r="O30" s="197">
        <f>'Input Data'!P35</f>
        <v>0.28339999999999999</v>
      </c>
      <c r="P30" s="197">
        <f>'Input Data'!Q35</f>
        <v>0.28339999999999999</v>
      </c>
      <c r="Q30" s="197">
        <f>'Input Data'!R35</f>
        <v>0.28339999999999999</v>
      </c>
      <c r="R30" s="197">
        <f>'Input Data'!S35</f>
        <v>0.28339999999999999</v>
      </c>
      <c r="S30" s="197">
        <f>'Input Data'!T35</f>
        <v>0.28339999999999999</v>
      </c>
      <c r="T30" s="197">
        <f>'Input Data'!U35</f>
        <v>0.28339999999999999</v>
      </c>
      <c r="U30" s="197">
        <f>'Input Data'!V35</f>
        <v>0.28339999999999999</v>
      </c>
      <c r="V30" s="197">
        <f>'Input Data'!W35</f>
        <v>0.28339999999999999</v>
      </c>
      <c r="W30" s="197">
        <f>'Input Data'!X35</f>
        <v>0.28339999999999999</v>
      </c>
      <c r="X30" s="197">
        <f>'Input Data'!Y35</f>
        <v>0.28339999999999999</v>
      </c>
      <c r="Y30" s="197">
        <f>'Input Data'!Z35</f>
        <v>0.28339999999999999</v>
      </c>
      <c r="Z30" s="197">
        <f>'Input Data'!AA35</f>
        <v>0.28339999999999999</v>
      </c>
      <c r="AA30" s="197">
        <f>'Input Data'!AB35</f>
        <v>0.28339999999999999</v>
      </c>
      <c r="AB30" s="197">
        <f>'Input Data'!AC35</f>
        <v>0.28339999999999999</v>
      </c>
      <c r="AC30" s="197">
        <f>'Input Data'!AD35</f>
        <v>0.28339999999999999</v>
      </c>
      <c r="AD30" s="197">
        <f>'Input Data'!AE35</f>
        <v>0.28339999999999999</v>
      </c>
    </row>
    <row r="31" spans="1:30" ht="12.5" customHeight="1" thickBot="1">
      <c r="A31" s="18"/>
      <c r="B31" s="19"/>
      <c r="C31" s="191" t="s">
        <v>0</v>
      </c>
      <c r="D31" s="192"/>
      <c r="E31" s="195"/>
      <c r="F31" s="194">
        <f>F30*F27</f>
        <v>21639205380</v>
      </c>
      <c r="G31" s="194">
        <f ca="1">G30*G27</f>
        <v>20884973901.642635</v>
      </c>
      <c r="H31" s="194">
        <f t="shared" ref="H31:AD31" ca="1" si="15">H30*H27</f>
        <v>20137956763.099236</v>
      </c>
      <c r="I31" s="194">
        <f t="shared" ca="1" si="15"/>
        <v>19156520583.316261</v>
      </c>
      <c r="J31" s="194">
        <f t="shared" ca="1" si="15"/>
        <v>18318699953.117481</v>
      </c>
      <c r="K31" s="194">
        <f t="shared" ca="1" si="15"/>
        <v>17181725003.920292</v>
      </c>
      <c r="L31" s="194">
        <f t="shared" ca="1" si="15"/>
        <v>16040447906.181293</v>
      </c>
      <c r="M31" s="194">
        <f t="shared" ca="1" si="15"/>
        <v>15076119681.470705</v>
      </c>
      <c r="N31" s="194">
        <f t="shared" ca="1" si="15"/>
        <v>14518252259.966122</v>
      </c>
      <c r="O31" s="194">
        <f t="shared" ca="1" si="15"/>
        <v>13884301051.309345</v>
      </c>
      <c r="P31" s="194">
        <f t="shared" ca="1" si="15"/>
        <v>12890417953.360229</v>
      </c>
      <c r="Q31" s="194">
        <f t="shared" ca="1" si="15"/>
        <v>12280568408.960138</v>
      </c>
      <c r="R31" s="194">
        <f t="shared" ca="1" si="15"/>
        <v>11172678608.462511</v>
      </c>
      <c r="S31" s="194">
        <f t="shared" ca="1" si="15"/>
        <v>10511696005.980337</v>
      </c>
      <c r="T31" s="194">
        <f t="shared" ca="1" si="15"/>
        <v>9642270641.5073547</v>
      </c>
      <c r="U31" s="194">
        <f t="shared" ca="1" si="15"/>
        <v>8886764971.2534771</v>
      </c>
      <c r="V31" s="194">
        <f t="shared" ca="1" si="15"/>
        <v>8033450011.8133125</v>
      </c>
      <c r="W31" s="194">
        <f t="shared" ca="1" si="15"/>
        <v>7174753394.2141876</v>
      </c>
      <c r="X31" s="194">
        <f t="shared" ca="1" si="15"/>
        <v>6177955742.8179922</v>
      </c>
      <c r="Y31" s="194">
        <f t="shared" ca="1" si="15"/>
        <v>5392087912.220542</v>
      </c>
      <c r="Z31" s="194">
        <f t="shared" ca="1" si="15"/>
        <v>4933129027.6738234</v>
      </c>
      <c r="AA31" s="194">
        <f t="shared" ca="1" si="15"/>
        <v>4869527897.1002312</v>
      </c>
      <c r="AB31" s="194">
        <f t="shared" ca="1" si="15"/>
        <v>4981559174.5172844</v>
      </c>
      <c r="AC31" s="194">
        <f t="shared" ca="1" si="15"/>
        <v>4847625828.988781</v>
      </c>
      <c r="AD31" s="194">
        <f t="shared" ca="1" si="15"/>
        <v>5149351436.2538242</v>
      </c>
    </row>
    <row r="32" spans="1:30" ht="12.5" customHeight="1">
      <c r="A32" s="18"/>
      <c r="B32" s="19"/>
      <c r="C32" s="20"/>
      <c r="D32" s="18"/>
      <c r="E32" s="18"/>
      <c r="F32" s="18"/>
      <c r="G32" s="18"/>
      <c r="H32" s="18"/>
      <c r="I32" s="45"/>
      <c r="J32" s="18"/>
      <c r="K32" s="18"/>
      <c r="L32" s="18"/>
      <c r="M32" s="18"/>
      <c r="N32" s="18"/>
      <c r="O32" s="18"/>
      <c r="P32" s="6"/>
      <c r="Q32" s="6"/>
      <c r="R32" s="6"/>
      <c r="S32" s="6"/>
      <c r="T32" s="6"/>
      <c r="U32" s="6"/>
    </row>
    <row r="33" spans="1:30" ht="12.5" customHeight="1">
      <c r="A33" s="18"/>
      <c r="B33" s="19"/>
      <c r="C33" s="20"/>
      <c r="D33" s="18"/>
      <c r="E33" s="18"/>
      <c r="F33" s="18"/>
      <c r="G33" s="18"/>
      <c r="H33" s="18"/>
      <c r="I33" s="45"/>
      <c r="J33" s="18"/>
      <c r="K33" s="18"/>
      <c r="L33" s="18"/>
      <c r="M33" s="18"/>
      <c r="N33" s="18"/>
      <c r="O33" s="18"/>
      <c r="P33" s="6"/>
      <c r="Q33" s="6"/>
      <c r="R33" s="6"/>
      <c r="S33" s="6"/>
      <c r="T33" s="6"/>
      <c r="U33" s="6"/>
    </row>
    <row r="34" spans="1:30" s="101" customFormat="1" ht="13">
      <c r="A34" s="130"/>
      <c r="B34" s="132">
        <v>3</v>
      </c>
      <c r="C34" s="130" t="str">
        <f>LOOKUP(D34,$B$11:$C$20)</f>
        <v>Land</v>
      </c>
      <c r="D34" s="130">
        <v>1</v>
      </c>
      <c r="E34" s="130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</row>
    <row r="35" spans="1:30">
      <c r="A35" s="46"/>
      <c r="B35" s="14"/>
      <c r="C35" s="13"/>
      <c r="D35" s="21"/>
      <c r="E35" s="12"/>
      <c r="F35" s="3"/>
      <c r="G35" s="2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30" ht="14.5" customHeight="1">
      <c r="A36" s="22"/>
      <c r="B36" s="47"/>
      <c r="C36" s="47" t="s">
        <v>48</v>
      </c>
      <c r="D36" s="12"/>
      <c r="E3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0"/>
      <c r="Q36" s="30"/>
      <c r="R36" s="30"/>
      <c r="S36" s="30"/>
      <c r="T36" s="30"/>
      <c r="U36" s="30"/>
    </row>
    <row r="37" spans="1:30">
      <c r="A37" s="10"/>
      <c r="B37" s="10"/>
      <c r="C37" s="10"/>
      <c r="D37" s="257"/>
      <c r="E37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</row>
    <row r="38" spans="1:30" ht="12" customHeight="1">
      <c r="A38" s="10"/>
      <c r="B38" s="10"/>
      <c r="C38" s="10"/>
      <c r="D38" s="257"/>
      <c r="E38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</row>
    <row r="39" spans="1:30" ht="11.5" customHeight="1">
      <c r="A39" s="10"/>
      <c r="B39" s="10"/>
      <c r="C39" s="76" t="s">
        <v>165</v>
      </c>
      <c r="D39" s="258" t="s">
        <v>21</v>
      </c>
      <c r="E39"/>
      <c r="F39" s="182">
        <f>LOOKUP(D34,$B$11:$B$20,$F$11:$F$20)</f>
        <v>35000000</v>
      </c>
      <c r="G39" s="139">
        <f>F39</f>
        <v>35000000</v>
      </c>
      <c r="H39" s="139">
        <f>G39</f>
        <v>35000000</v>
      </c>
      <c r="I39" s="139">
        <f t="shared" ref="I39:AD39" si="16">H39</f>
        <v>35000000</v>
      </c>
      <c r="J39" s="139">
        <f t="shared" si="16"/>
        <v>35000000</v>
      </c>
      <c r="K39" s="139">
        <f t="shared" si="16"/>
        <v>35000000</v>
      </c>
      <c r="L39" s="139">
        <f t="shared" si="16"/>
        <v>35000000</v>
      </c>
      <c r="M39" s="139">
        <f t="shared" si="16"/>
        <v>35000000</v>
      </c>
      <c r="N39" s="139">
        <f t="shared" si="16"/>
        <v>35000000</v>
      </c>
      <c r="O39" s="139">
        <f t="shared" si="16"/>
        <v>35000000</v>
      </c>
      <c r="P39" s="139">
        <f t="shared" si="16"/>
        <v>35000000</v>
      </c>
      <c r="Q39" s="139">
        <f t="shared" si="16"/>
        <v>35000000</v>
      </c>
      <c r="R39" s="139">
        <f t="shared" si="16"/>
        <v>35000000</v>
      </c>
      <c r="S39" s="139">
        <f t="shared" si="16"/>
        <v>35000000</v>
      </c>
      <c r="T39" s="139">
        <f t="shared" si="16"/>
        <v>35000000</v>
      </c>
      <c r="U39" s="139">
        <f t="shared" si="16"/>
        <v>35000000</v>
      </c>
      <c r="V39" s="139">
        <f t="shared" si="16"/>
        <v>35000000</v>
      </c>
      <c r="W39" s="139">
        <f t="shared" si="16"/>
        <v>35000000</v>
      </c>
      <c r="X39" s="139">
        <f t="shared" si="16"/>
        <v>35000000</v>
      </c>
      <c r="Y39" s="139">
        <f t="shared" si="16"/>
        <v>35000000</v>
      </c>
      <c r="Z39" s="139">
        <f t="shared" si="16"/>
        <v>35000000</v>
      </c>
      <c r="AA39" s="139">
        <f t="shared" si="16"/>
        <v>35000000</v>
      </c>
      <c r="AB39" s="139">
        <f t="shared" si="16"/>
        <v>35000000</v>
      </c>
      <c r="AC39" s="139">
        <f t="shared" si="16"/>
        <v>35000000</v>
      </c>
      <c r="AD39" s="139">
        <f t="shared" si="16"/>
        <v>35000000</v>
      </c>
    </row>
    <row r="40" spans="1:30" ht="11.5" customHeight="1">
      <c r="A40" s="10"/>
      <c r="B40" s="10"/>
      <c r="C40" s="76" t="s">
        <v>163</v>
      </c>
      <c r="D40" s="258" t="s">
        <v>21</v>
      </c>
      <c r="E40"/>
      <c r="F40" s="182"/>
      <c r="G40" s="139">
        <f>F45</f>
        <v>35000000</v>
      </c>
      <c r="H40" s="139">
        <f>G45</f>
        <v>34300000</v>
      </c>
      <c r="I40" s="139">
        <f t="shared" ref="I40:Z40" si="17">H45</f>
        <v>33600000</v>
      </c>
      <c r="J40" s="139">
        <f t="shared" si="17"/>
        <v>32900000</v>
      </c>
      <c r="K40" s="139">
        <f t="shared" si="17"/>
        <v>32200000</v>
      </c>
      <c r="L40" s="139">
        <f t="shared" si="17"/>
        <v>31500000</v>
      </c>
      <c r="M40" s="139">
        <f t="shared" si="17"/>
        <v>30800000</v>
      </c>
      <c r="N40" s="139">
        <f t="shared" si="17"/>
        <v>30100000</v>
      </c>
      <c r="O40" s="139">
        <f t="shared" si="17"/>
        <v>29400000</v>
      </c>
      <c r="P40" s="139">
        <f t="shared" si="17"/>
        <v>28700000</v>
      </c>
      <c r="Q40" s="139">
        <f t="shared" si="17"/>
        <v>28000000</v>
      </c>
      <c r="R40" s="139">
        <f t="shared" si="17"/>
        <v>27300000</v>
      </c>
      <c r="S40" s="139">
        <f t="shared" si="17"/>
        <v>26600000</v>
      </c>
      <c r="T40" s="139">
        <f t="shared" si="17"/>
        <v>25900000</v>
      </c>
      <c r="U40" s="139">
        <f t="shared" si="17"/>
        <v>25200000</v>
      </c>
      <c r="V40" s="139">
        <f t="shared" si="17"/>
        <v>24500000</v>
      </c>
      <c r="W40" s="139">
        <f t="shared" si="17"/>
        <v>23800000</v>
      </c>
      <c r="X40" s="139">
        <f t="shared" si="17"/>
        <v>23100000</v>
      </c>
      <c r="Y40" s="139">
        <f t="shared" si="17"/>
        <v>22400000</v>
      </c>
      <c r="Z40" s="139">
        <f t="shared" si="17"/>
        <v>21700000</v>
      </c>
      <c r="AA40" s="139">
        <f>Z45</f>
        <v>21000000</v>
      </c>
      <c r="AB40" s="139">
        <f t="shared" ref="AB40:AD40" si="18">AA45</f>
        <v>20300000</v>
      </c>
      <c r="AC40" s="139">
        <f t="shared" si="18"/>
        <v>19600000</v>
      </c>
      <c r="AD40" s="139">
        <f t="shared" si="18"/>
        <v>18900000</v>
      </c>
    </row>
    <row r="41" spans="1:30">
      <c r="A41" s="10"/>
      <c r="B41" s="10"/>
      <c r="C41" s="76" t="s">
        <v>162</v>
      </c>
      <c r="D41" s="258" t="s">
        <v>21</v>
      </c>
      <c r="E41"/>
      <c r="F41" s="140"/>
      <c r="G41" s="140">
        <f t="shared" ref="G41:AD41" si="19">LOOKUP($D34,$B$11:$B$20,$E$11:$E$20)</f>
        <v>0.02</v>
      </c>
      <c r="H41" s="140">
        <f t="shared" si="19"/>
        <v>0.02</v>
      </c>
      <c r="I41" s="140">
        <f t="shared" si="19"/>
        <v>0.02</v>
      </c>
      <c r="J41" s="140">
        <f t="shared" si="19"/>
        <v>0.02</v>
      </c>
      <c r="K41" s="140">
        <f t="shared" si="19"/>
        <v>0.02</v>
      </c>
      <c r="L41" s="140">
        <f t="shared" si="19"/>
        <v>0.02</v>
      </c>
      <c r="M41" s="140">
        <f t="shared" si="19"/>
        <v>0.02</v>
      </c>
      <c r="N41" s="140">
        <f t="shared" si="19"/>
        <v>0.02</v>
      </c>
      <c r="O41" s="140">
        <f t="shared" si="19"/>
        <v>0.02</v>
      </c>
      <c r="P41" s="140">
        <f t="shared" si="19"/>
        <v>0.02</v>
      </c>
      <c r="Q41" s="140">
        <f t="shared" si="19"/>
        <v>0.02</v>
      </c>
      <c r="R41" s="140">
        <f t="shared" si="19"/>
        <v>0.02</v>
      </c>
      <c r="S41" s="140">
        <f t="shared" si="19"/>
        <v>0.02</v>
      </c>
      <c r="T41" s="140">
        <f t="shared" si="19"/>
        <v>0.02</v>
      </c>
      <c r="U41" s="140">
        <f t="shared" si="19"/>
        <v>0.02</v>
      </c>
      <c r="V41" s="140">
        <f t="shared" si="19"/>
        <v>0.02</v>
      </c>
      <c r="W41" s="140">
        <f t="shared" si="19"/>
        <v>0.02</v>
      </c>
      <c r="X41" s="140">
        <f t="shared" si="19"/>
        <v>0.02</v>
      </c>
      <c r="Y41" s="140">
        <f t="shared" si="19"/>
        <v>0.02</v>
      </c>
      <c r="Z41" s="140">
        <f t="shared" si="19"/>
        <v>0.02</v>
      </c>
      <c r="AA41" s="140">
        <f t="shared" si="19"/>
        <v>0.02</v>
      </c>
      <c r="AB41" s="140">
        <f t="shared" si="19"/>
        <v>0.02</v>
      </c>
      <c r="AC41" s="140">
        <f t="shared" si="19"/>
        <v>0.02</v>
      </c>
      <c r="AD41" s="140">
        <f t="shared" si="19"/>
        <v>0.02</v>
      </c>
    </row>
    <row r="42" spans="1:30">
      <c r="A42" s="10"/>
      <c r="B42" s="10"/>
      <c r="C42" s="76" t="s">
        <v>13</v>
      </c>
      <c r="D42" s="258" t="s">
        <v>21</v>
      </c>
      <c r="E42"/>
      <c r="F42" s="139">
        <f t="shared" ref="F42:N42" si="20">E44</f>
        <v>0</v>
      </c>
      <c r="G42" s="139">
        <f t="shared" si="20"/>
        <v>0</v>
      </c>
      <c r="H42" s="139">
        <f t="shared" si="20"/>
        <v>700000</v>
      </c>
      <c r="I42" s="139">
        <f t="shared" si="20"/>
        <v>1400000</v>
      </c>
      <c r="J42" s="139">
        <f t="shared" si="20"/>
        <v>2100000</v>
      </c>
      <c r="K42" s="139">
        <f t="shared" si="20"/>
        <v>2800000</v>
      </c>
      <c r="L42" s="139">
        <f t="shared" si="20"/>
        <v>3500000</v>
      </c>
      <c r="M42" s="139">
        <f t="shared" si="20"/>
        <v>4200000</v>
      </c>
      <c r="N42" s="139">
        <f t="shared" si="20"/>
        <v>4900000</v>
      </c>
      <c r="O42" s="139">
        <f t="shared" ref="O42" si="21">N44</f>
        <v>5600000</v>
      </c>
      <c r="P42" s="139">
        <f t="shared" ref="P42" si="22">O44</f>
        <v>6300000</v>
      </c>
      <c r="Q42" s="139">
        <f t="shared" ref="Q42" si="23">P44</f>
        <v>7000000</v>
      </c>
      <c r="R42" s="139">
        <f t="shared" ref="R42" si="24">Q44</f>
        <v>7700000</v>
      </c>
      <c r="S42" s="139">
        <f t="shared" ref="S42" si="25">R44</f>
        <v>8400000</v>
      </c>
      <c r="T42" s="139">
        <f t="shared" ref="T42" si="26">S44</f>
        <v>9100000</v>
      </c>
      <c r="U42" s="139">
        <f t="shared" ref="U42" si="27">T44</f>
        <v>9800000</v>
      </c>
      <c r="V42" s="139">
        <f t="shared" ref="V42" si="28">U44</f>
        <v>10500000</v>
      </c>
      <c r="W42" s="139">
        <f t="shared" ref="W42" si="29">V44</f>
        <v>11200000</v>
      </c>
      <c r="X42" s="139">
        <f t="shared" ref="X42" si="30">W44</f>
        <v>11900000</v>
      </c>
      <c r="Y42" s="139">
        <f t="shared" ref="Y42" si="31">X44</f>
        <v>12600000</v>
      </c>
      <c r="Z42" s="139">
        <f t="shared" ref="Z42" si="32">Y44</f>
        <v>13300000</v>
      </c>
      <c r="AA42" s="139">
        <f t="shared" ref="AA42" si="33">Z44</f>
        <v>14000000</v>
      </c>
      <c r="AB42" s="139">
        <f t="shared" ref="AB42" si="34">AA44</f>
        <v>14700000</v>
      </c>
      <c r="AC42" s="139">
        <f t="shared" ref="AC42" si="35">AB44</f>
        <v>15400000</v>
      </c>
      <c r="AD42" s="139">
        <f t="shared" ref="AD42" si="36">AC44</f>
        <v>16100000</v>
      </c>
    </row>
    <row r="43" spans="1:30">
      <c r="A43" s="10"/>
      <c r="B43" s="10"/>
      <c r="C43" s="76" t="s">
        <v>12</v>
      </c>
      <c r="D43" s="258" t="s">
        <v>21</v>
      </c>
      <c r="E43"/>
      <c r="F43" s="139">
        <f t="shared" ref="F43:Y43" si="37">IF(F40&gt;0,F39*F41,0)</f>
        <v>0</v>
      </c>
      <c r="G43" s="139">
        <f t="shared" si="37"/>
        <v>700000</v>
      </c>
      <c r="H43" s="139">
        <f t="shared" si="37"/>
        <v>700000</v>
      </c>
      <c r="I43" s="139">
        <f t="shared" si="37"/>
        <v>700000</v>
      </c>
      <c r="J43" s="139">
        <f t="shared" si="37"/>
        <v>700000</v>
      </c>
      <c r="K43" s="139">
        <f t="shared" si="37"/>
        <v>700000</v>
      </c>
      <c r="L43" s="139">
        <f t="shared" si="37"/>
        <v>700000</v>
      </c>
      <c r="M43" s="139">
        <f t="shared" si="37"/>
        <v>700000</v>
      </c>
      <c r="N43" s="139">
        <f t="shared" si="37"/>
        <v>700000</v>
      </c>
      <c r="O43" s="139">
        <f t="shared" si="37"/>
        <v>700000</v>
      </c>
      <c r="P43" s="139">
        <f t="shared" si="37"/>
        <v>700000</v>
      </c>
      <c r="Q43" s="139">
        <f t="shared" si="37"/>
        <v>700000</v>
      </c>
      <c r="R43" s="139">
        <f t="shared" si="37"/>
        <v>700000</v>
      </c>
      <c r="S43" s="139">
        <f t="shared" si="37"/>
        <v>700000</v>
      </c>
      <c r="T43" s="139">
        <f t="shared" si="37"/>
        <v>700000</v>
      </c>
      <c r="U43" s="139">
        <f t="shared" si="37"/>
        <v>700000</v>
      </c>
      <c r="V43" s="139">
        <f t="shared" si="37"/>
        <v>700000</v>
      </c>
      <c r="W43" s="139">
        <f t="shared" si="37"/>
        <v>700000</v>
      </c>
      <c r="X43" s="139">
        <f t="shared" si="37"/>
        <v>700000</v>
      </c>
      <c r="Y43" s="139">
        <f t="shared" si="37"/>
        <v>700000</v>
      </c>
      <c r="Z43" s="139">
        <f>IF(Z40&gt;0,Z39*Z41,0)</f>
        <v>700000</v>
      </c>
      <c r="AA43" s="139">
        <f>IF(AA40&gt;0,AA39*AA41,0)</f>
        <v>700000</v>
      </c>
      <c r="AB43" s="139">
        <f>IF(AB40&gt;0,AB39*AB41,0)</f>
        <v>700000</v>
      </c>
      <c r="AC43" s="139">
        <f>IF(AC40&gt;0,AC39*AC41,0)</f>
        <v>700000</v>
      </c>
      <c r="AD43" s="139">
        <f>IF(AD40&gt;0,AD39*AD41,0)</f>
        <v>700000</v>
      </c>
    </row>
    <row r="44" spans="1:30">
      <c r="A44" s="10"/>
      <c r="B44" s="10"/>
      <c r="C44" s="76" t="s">
        <v>5</v>
      </c>
      <c r="D44" s="258" t="s">
        <v>21</v>
      </c>
      <c r="E44"/>
      <c r="F44" s="139">
        <v>0</v>
      </c>
      <c r="G44" s="139">
        <f t="shared" ref="G44:AD44" si="38">SUM(G42:G43)</f>
        <v>700000</v>
      </c>
      <c r="H44" s="139">
        <f t="shared" si="38"/>
        <v>1400000</v>
      </c>
      <c r="I44" s="139">
        <f t="shared" si="38"/>
        <v>2100000</v>
      </c>
      <c r="J44" s="139">
        <f t="shared" si="38"/>
        <v>2800000</v>
      </c>
      <c r="K44" s="139">
        <f t="shared" si="38"/>
        <v>3500000</v>
      </c>
      <c r="L44" s="139">
        <f t="shared" si="38"/>
        <v>4200000</v>
      </c>
      <c r="M44" s="139">
        <f t="shared" si="38"/>
        <v>4900000</v>
      </c>
      <c r="N44" s="139">
        <f t="shared" si="38"/>
        <v>5600000</v>
      </c>
      <c r="O44" s="139">
        <f t="shared" si="38"/>
        <v>6300000</v>
      </c>
      <c r="P44" s="139">
        <f t="shared" si="38"/>
        <v>7000000</v>
      </c>
      <c r="Q44" s="139">
        <f t="shared" si="38"/>
        <v>7700000</v>
      </c>
      <c r="R44" s="139">
        <f t="shared" si="38"/>
        <v>8400000</v>
      </c>
      <c r="S44" s="139">
        <f t="shared" si="38"/>
        <v>9100000</v>
      </c>
      <c r="T44" s="139">
        <f t="shared" si="38"/>
        <v>9800000</v>
      </c>
      <c r="U44" s="139">
        <f t="shared" si="38"/>
        <v>10500000</v>
      </c>
      <c r="V44" s="139">
        <f t="shared" si="38"/>
        <v>11200000</v>
      </c>
      <c r="W44" s="139">
        <f t="shared" si="38"/>
        <v>11900000</v>
      </c>
      <c r="X44" s="139">
        <f t="shared" si="38"/>
        <v>12600000</v>
      </c>
      <c r="Y44" s="139">
        <f t="shared" si="38"/>
        <v>13300000</v>
      </c>
      <c r="Z44" s="139">
        <f t="shared" si="38"/>
        <v>14000000</v>
      </c>
      <c r="AA44" s="139">
        <f t="shared" si="38"/>
        <v>14700000</v>
      </c>
      <c r="AB44" s="139">
        <f t="shared" si="38"/>
        <v>15400000</v>
      </c>
      <c r="AC44" s="139">
        <f t="shared" si="38"/>
        <v>16100000</v>
      </c>
      <c r="AD44" s="139">
        <f t="shared" si="38"/>
        <v>16800000</v>
      </c>
    </row>
    <row r="45" spans="1:30">
      <c r="A45" s="10"/>
      <c r="B45" s="10"/>
      <c r="C45" s="76" t="s">
        <v>164</v>
      </c>
      <c r="D45" s="258" t="s">
        <v>21</v>
      </c>
      <c r="E45"/>
      <c r="F45" s="182">
        <f>LOOKUP(D34,$B$11:$B$20,$F$11:$F$20)</f>
        <v>35000000</v>
      </c>
      <c r="G45" s="139">
        <f t="shared" ref="G45:AD45" si="39">G39-G44</f>
        <v>34300000</v>
      </c>
      <c r="H45" s="139">
        <f t="shared" si="39"/>
        <v>33600000</v>
      </c>
      <c r="I45" s="139">
        <f t="shared" si="39"/>
        <v>32900000</v>
      </c>
      <c r="J45" s="139">
        <f t="shared" si="39"/>
        <v>32200000</v>
      </c>
      <c r="K45" s="139">
        <f t="shared" si="39"/>
        <v>31500000</v>
      </c>
      <c r="L45" s="139">
        <f t="shared" si="39"/>
        <v>30800000</v>
      </c>
      <c r="M45" s="139">
        <f t="shared" si="39"/>
        <v>30100000</v>
      </c>
      <c r="N45" s="139">
        <f t="shared" si="39"/>
        <v>29400000</v>
      </c>
      <c r="O45" s="139">
        <f t="shared" si="39"/>
        <v>28700000</v>
      </c>
      <c r="P45" s="139">
        <f t="shared" si="39"/>
        <v>28000000</v>
      </c>
      <c r="Q45" s="139">
        <f t="shared" si="39"/>
        <v>27300000</v>
      </c>
      <c r="R45" s="139">
        <f t="shared" si="39"/>
        <v>26600000</v>
      </c>
      <c r="S45" s="139">
        <f t="shared" si="39"/>
        <v>25900000</v>
      </c>
      <c r="T45" s="139">
        <f t="shared" si="39"/>
        <v>25200000</v>
      </c>
      <c r="U45" s="139">
        <f t="shared" si="39"/>
        <v>24500000</v>
      </c>
      <c r="V45" s="139">
        <f t="shared" si="39"/>
        <v>23800000</v>
      </c>
      <c r="W45" s="139">
        <f t="shared" si="39"/>
        <v>23100000</v>
      </c>
      <c r="X45" s="139">
        <f t="shared" si="39"/>
        <v>22400000</v>
      </c>
      <c r="Y45" s="139">
        <f t="shared" si="39"/>
        <v>21700000</v>
      </c>
      <c r="Z45" s="139">
        <f t="shared" si="39"/>
        <v>21000000</v>
      </c>
      <c r="AA45" s="139">
        <f t="shared" si="39"/>
        <v>20300000</v>
      </c>
      <c r="AB45" s="139">
        <f t="shared" si="39"/>
        <v>19600000</v>
      </c>
      <c r="AC45" s="139">
        <f t="shared" si="39"/>
        <v>18900000</v>
      </c>
      <c r="AD45" s="139">
        <f t="shared" si="39"/>
        <v>18200000</v>
      </c>
    </row>
    <row r="46" spans="1:30">
      <c r="A46" s="48"/>
      <c r="B46" s="10"/>
      <c r="C46" s="10"/>
      <c r="D46" s="24"/>
      <c r="E46" s="23"/>
      <c r="F46" s="49"/>
      <c r="G46" s="23"/>
      <c r="H46" s="23"/>
      <c r="I46" s="23"/>
      <c r="J46" s="23"/>
      <c r="K46" s="23"/>
      <c r="L46" s="23"/>
      <c r="M46" s="23"/>
      <c r="N46" s="23"/>
      <c r="O46" s="23"/>
      <c r="P46"/>
      <c r="Q46"/>
      <c r="R46" s="10"/>
      <c r="S46" s="10"/>
      <c r="T46" s="10"/>
      <c r="U46" s="10"/>
    </row>
    <row r="47" spans="1:30">
      <c r="A47" s="48"/>
      <c r="B47" s="10"/>
      <c r="C47" s="10"/>
      <c r="D47" s="24"/>
      <c r="E47" s="23"/>
      <c r="F47" s="49"/>
      <c r="G47" s="23"/>
      <c r="H47" s="23"/>
      <c r="I47" s="23"/>
      <c r="J47" s="23"/>
      <c r="K47" s="23"/>
      <c r="L47" s="23"/>
      <c r="M47" s="23"/>
      <c r="N47" s="23"/>
      <c r="O47" s="23"/>
      <c r="P47"/>
      <c r="Q47"/>
      <c r="R47" s="10"/>
      <c r="S47" s="10"/>
      <c r="T47" s="10"/>
      <c r="U47" s="10"/>
    </row>
    <row r="48" spans="1:30">
      <c r="A48" s="10"/>
      <c r="B48" s="10"/>
      <c r="C48" s="50" t="s">
        <v>6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/>
      <c r="Q48"/>
      <c r="R48" s="10"/>
      <c r="S48" s="10"/>
      <c r="T48" s="10"/>
      <c r="U48" s="10"/>
    </row>
    <row r="49" spans="1:30">
      <c r="A49" s="5"/>
      <c r="B49" s="5"/>
      <c r="C49" s="77" t="s">
        <v>7</v>
      </c>
      <c r="D49" s="258" t="s">
        <v>21</v>
      </c>
      <c r="E49"/>
      <c r="F49" s="139">
        <v>0</v>
      </c>
      <c r="G49" s="139">
        <f>F53</f>
        <v>0</v>
      </c>
      <c r="H49" s="139">
        <f ca="1">G53</f>
        <v>28322000</v>
      </c>
      <c r="I49" s="139">
        <f t="shared" ref="I49" ca="1" si="40">H53</f>
        <v>28152333.333333336</v>
      </c>
      <c r="J49" s="139">
        <f t="shared" ref="J49" ca="1" si="41">I53</f>
        <v>29526000.000000004</v>
      </c>
      <c r="K49" s="142">
        <f t="shared" ref="K49" ca="1" si="42">J53</f>
        <v>28899666.666666672</v>
      </c>
      <c r="L49" s="142">
        <f t="shared" ref="L49" ca="1" si="43">K53</f>
        <v>28600000.000000004</v>
      </c>
      <c r="M49" s="142">
        <f t="shared" ref="M49" ca="1" si="44">L53</f>
        <v>28343923.07692308</v>
      </c>
      <c r="N49" s="142">
        <f t="shared" ref="N49" ca="1" si="45">M53</f>
        <v>27703230.769230772</v>
      </c>
      <c r="O49" s="142">
        <f t="shared" ref="O49" ca="1" si="46">N53</f>
        <v>29735265.734265737</v>
      </c>
      <c r="P49" s="142">
        <f t="shared" ref="P49" ca="1" si="47">O53</f>
        <v>29040027.972027976</v>
      </c>
      <c r="Q49" s="142">
        <f t="shared" ref="Q49" ca="1" si="48">P53</f>
        <v>28602684.946632318</v>
      </c>
      <c r="R49" s="142">
        <f t="shared" ref="R49" ca="1" si="49">Q53</f>
        <v>27902184.026499819</v>
      </c>
      <c r="S49" s="142">
        <f t="shared" ref="S49" ca="1" si="50">R53</f>
        <v>29651683.10636732</v>
      </c>
      <c r="T49" s="142">
        <f t="shared" ref="T49" ca="1" si="51">S53</f>
        <v>30918829.245058347</v>
      </c>
      <c r="U49" s="142">
        <f t="shared" ref="U49" ca="1" si="52">T53</f>
        <v>30504074.93126069</v>
      </c>
      <c r="V49" s="142">
        <f t="shared" ref="V49" ca="1" si="53">U53</f>
        <v>31252073.653900277</v>
      </c>
      <c r="W49" s="142">
        <f t="shared" ref="W49" ca="1" si="54">V53</f>
        <v>32826579.553573363</v>
      </c>
      <c r="X49" s="142">
        <f t="shared" ref="X49" ca="1" si="55">W53</f>
        <v>33824873.33203432</v>
      </c>
      <c r="Y49" s="142">
        <f t="shared" ref="Y49" ca="1" si="56">X53</f>
        <v>33151500.443828613</v>
      </c>
      <c r="Z49" s="142">
        <f t="shared" ref="Z49" ca="1" si="57">Y53</f>
        <v>33957539.320328787</v>
      </c>
      <c r="AA49" s="142">
        <f t="shared" ref="AA49" ca="1" si="58">Z53</f>
        <v>34763578.196828961</v>
      </c>
      <c r="AB49" s="142">
        <f t="shared" ref="AB49" ca="1" si="59">AA53</f>
        <v>35304911.190976195</v>
      </c>
      <c r="AC49" s="139">
        <f t="shared" ref="AC49" ca="1" si="60">AB53</f>
        <v>36495565.452091753</v>
      </c>
      <c r="AD49" s="139">
        <f t="shared" ref="AD49" ca="1" si="61">AC53</f>
        <v>37115845.814660043</v>
      </c>
    </row>
    <row r="50" spans="1:30">
      <c r="A50" s="5"/>
      <c r="B50" s="5"/>
      <c r="C50" s="77" t="s">
        <v>4</v>
      </c>
      <c r="D50" s="258" t="s">
        <v>21</v>
      </c>
      <c r="E50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</row>
    <row r="51" spans="1:30">
      <c r="A51" s="5"/>
      <c r="B51" s="5"/>
      <c r="C51" s="77" t="s">
        <v>14</v>
      </c>
      <c r="D51" s="258" t="s">
        <v>21</v>
      </c>
      <c r="E51"/>
      <c r="F51" s="139">
        <f>INDEX('Regulatory Asset Base'!J$156:J$165,                    MATCH($C34,'Regulatory Asset Base'!$C$156:$C$165,0))</f>
        <v>0</v>
      </c>
      <c r="G51" s="139">
        <f>INDEX('Regulatory Asset Base'!K$156:K$165,                    MATCH($C34,'Regulatory Asset Base'!$C$156:$C$165,0))</f>
        <v>28900000</v>
      </c>
      <c r="H51" s="139">
        <f>INDEX('Regulatory Asset Base'!L$156:L$165,                    MATCH($C34,'Regulatory Asset Base'!$C$156:$C$165,0))</f>
        <v>416666.66666666669</v>
      </c>
      <c r="I51" s="139">
        <f>INDEX('Regulatory Asset Base'!M$156:M$165,                    MATCH($C34,'Regulatory Asset Base'!$C$156:$C$165,0))</f>
        <v>2000000</v>
      </c>
      <c r="J51" s="139">
        <f>INDEX('Regulatory Asset Base'!N$156:N$165,                    MATCH($C34,'Regulatory Asset Base'!$C$156:$C$165,0))</f>
        <v>0</v>
      </c>
      <c r="K51" s="139">
        <f>INDEX('Regulatory Asset Base'!O$156:O$165,                    MATCH($C34,'Regulatory Asset Base'!$C$156:$C$165,0))</f>
        <v>333333.33333333331</v>
      </c>
      <c r="L51" s="139">
        <f>INDEX('Regulatory Asset Base'!P$156:P$165,                    MATCH($C34,'Regulatory Asset Base'!$C$156:$C$165,0))</f>
        <v>384615.38461538462</v>
      </c>
      <c r="M51" s="139">
        <f>INDEX('Regulatory Asset Base'!Q$156:Q$165,                    MATCH($C34,'Regulatory Asset Base'!$C$156:$C$165,0))</f>
        <v>0</v>
      </c>
      <c r="N51" s="139">
        <f>INDEX('Regulatory Asset Base'!R$156:R$165,                    MATCH($C34,'Regulatory Asset Base'!$C$156:$C$165,0))</f>
        <v>2727272.7272727271</v>
      </c>
      <c r="O51" s="139">
        <f>INDEX('Regulatory Asset Base'!S$156:S$165,                    MATCH($C34,'Regulatory Asset Base'!$C$156:$C$165,0))</f>
        <v>0</v>
      </c>
      <c r="P51" s="139">
        <f>INDEX('Regulatory Asset Base'!T$156:T$165,                    MATCH($C34,'Regulatory Asset Base'!$C$156:$C$165,0))</f>
        <v>263157.89473684208</v>
      </c>
      <c r="Q51" s="139">
        <f>INDEX('Regulatory Asset Base'!U$156:U$165,                    MATCH($C34,'Regulatory Asset Base'!$C$156:$C$165,0))</f>
        <v>0</v>
      </c>
      <c r="R51" s="139">
        <f>INDEX('Regulatory Asset Base'!V$156:V$165,                    MATCH($C34,'Regulatory Asset Base'!$C$156:$C$165,0))</f>
        <v>2500000</v>
      </c>
      <c r="S51" s="139">
        <f>INDEX('Regulatory Asset Base'!W$156:W$165,                    MATCH($C34,'Regulatory Asset Base'!$C$156:$C$165,0))</f>
        <v>2058823.5294117648</v>
      </c>
      <c r="T51" s="139">
        <f>INDEX('Regulatory Asset Base'!X$156:X$165,                    MATCH($C34,'Regulatory Asset Base'!$C$156:$C$165,0))</f>
        <v>384615.38461538462</v>
      </c>
      <c r="U51" s="139">
        <f>INDEX('Regulatory Asset Base'!Y$156:Y$165,                    MATCH($C34,'Regulatory Asset Base'!$C$156:$C$165,0))</f>
        <v>1578947.3684210526</v>
      </c>
      <c r="V51" s="139">
        <f>INDEX('Regulatory Asset Base'!Z$156:Z$165,                    MATCH($C34,'Regulatory Asset Base'!$C$156:$C$165,0))</f>
        <v>2454545.4545454546</v>
      </c>
      <c r="W51" s="139">
        <f>INDEX('Regulatory Asset Base'!AA$156:AA$165,                    MATCH($C34,'Regulatory Asset Base'!$C$156:$C$165,0))</f>
        <v>1916666.6666666667</v>
      </c>
      <c r="X51" s="139">
        <f>INDEX('Regulatory Asset Base'!AB$156:AB$165,                    MATCH($C34,'Regulatory Asset Base'!$C$156:$C$165,0))</f>
        <v>250000</v>
      </c>
      <c r="Y51" s="139">
        <f>INDEX('Regulatory Asset Base'!AC$156:AC$165,                    MATCH($C34,'Regulatory Asset Base'!$C$156:$C$165,0))</f>
        <v>1764705.8823529412</v>
      </c>
      <c r="Z51" s="139">
        <f>INDEX('Regulatory Asset Base'!AD$156:AD$165,                    MATCH($C34,'Regulatory Asset Base'!$C$156:$C$165,0))</f>
        <v>1764705.8823529412</v>
      </c>
      <c r="AA51" s="139">
        <f>INDEX('Regulatory Asset Base'!AE$156:AE$165,                    MATCH($C34,'Regulatory Asset Base'!$C$156:$C$165,0))</f>
        <v>1500000</v>
      </c>
      <c r="AB51" s="139">
        <f>INDEX('Regulatory Asset Base'!AF$156:AF$165,                    MATCH($C34,'Regulatory Asset Base'!$C$156:$C$165,0))</f>
        <v>2149321.2669683257</v>
      </c>
      <c r="AC51" s="139">
        <f>INDEX('Regulatory Asset Base'!AG$156:AG$165,                    MATCH($C34,'Regulatory Asset Base'!$C$156:$C$165,0))</f>
        <v>1578947.3684210526</v>
      </c>
      <c r="AD51" s="139">
        <f>INDEX('Regulatory Asset Base'!AH$156:AH$165,                    MATCH($C34,'Regulatory Asset Base'!$C$156:$C$165,0))</f>
        <v>1960784.3137254904</v>
      </c>
    </row>
    <row r="52" spans="1:30">
      <c r="A52" s="5"/>
      <c r="B52" s="5"/>
      <c r="C52" s="77" t="s">
        <v>17</v>
      </c>
      <c r="D52" s="258" t="s">
        <v>21</v>
      </c>
      <c r="E52"/>
      <c r="F52" s="139">
        <f>F83</f>
        <v>0</v>
      </c>
      <c r="G52" s="139">
        <f ca="1">G83</f>
        <v>578000</v>
      </c>
      <c r="H52" s="139">
        <f ca="1">H83</f>
        <v>586333.33333333337</v>
      </c>
      <c r="I52" s="139">
        <f t="shared" ref="I52:AD52" ca="1" si="62">I83</f>
        <v>626333.33333333337</v>
      </c>
      <c r="J52" s="139">
        <f t="shared" ca="1" si="62"/>
        <v>626333.33333333337</v>
      </c>
      <c r="K52" s="139">
        <f t="shared" ca="1" si="62"/>
        <v>633000</v>
      </c>
      <c r="L52" s="139">
        <f t="shared" ca="1" si="62"/>
        <v>640692.30769230775</v>
      </c>
      <c r="M52" s="139">
        <f t="shared" ca="1" si="62"/>
        <v>640692.30769230775</v>
      </c>
      <c r="N52" s="139">
        <f t="shared" ca="1" si="62"/>
        <v>695237.76223776233</v>
      </c>
      <c r="O52" s="139">
        <f t="shared" ca="1" si="62"/>
        <v>695237.76223776233</v>
      </c>
      <c r="P52" s="139">
        <f t="shared" ca="1" si="62"/>
        <v>700500.92013249919</v>
      </c>
      <c r="Q52" s="139">
        <f t="shared" ca="1" si="62"/>
        <v>700500.92013249919</v>
      </c>
      <c r="R52" s="139">
        <f t="shared" ca="1" si="62"/>
        <v>750500.92013249919</v>
      </c>
      <c r="S52" s="139">
        <f t="shared" ca="1" si="62"/>
        <v>791677.39072073449</v>
      </c>
      <c r="T52" s="139">
        <f t="shared" ca="1" si="62"/>
        <v>799369.69841304224</v>
      </c>
      <c r="U52" s="139">
        <f t="shared" ca="1" si="62"/>
        <v>830948.64578146324</v>
      </c>
      <c r="V52" s="139">
        <f t="shared" ca="1" si="62"/>
        <v>880039.5548723723</v>
      </c>
      <c r="W52" s="139">
        <f t="shared" ca="1" si="62"/>
        <v>918372.88820570568</v>
      </c>
      <c r="X52" s="139">
        <f t="shared" ca="1" si="62"/>
        <v>923372.88820570568</v>
      </c>
      <c r="Y52" s="139">
        <f t="shared" ca="1" si="62"/>
        <v>958667.00585276447</v>
      </c>
      <c r="Z52" s="139">
        <f t="shared" ca="1" si="62"/>
        <v>958667.00585276447</v>
      </c>
      <c r="AA52" s="139">
        <f t="shared" ca="1" si="62"/>
        <v>958667.00585276447</v>
      </c>
      <c r="AB52" s="139">
        <f t="shared" ca="1" si="62"/>
        <v>958667.00585276447</v>
      </c>
      <c r="AC52" s="139">
        <f t="shared" ca="1" si="62"/>
        <v>958667.00585276447</v>
      </c>
      <c r="AD52" s="139">
        <f t="shared" ca="1" si="62"/>
        <v>958667.00585276447</v>
      </c>
    </row>
    <row r="53" spans="1:30">
      <c r="A53" s="5"/>
      <c r="B53" s="5"/>
      <c r="C53" s="77" t="s">
        <v>8</v>
      </c>
      <c r="D53" s="258" t="s">
        <v>21</v>
      </c>
      <c r="E53"/>
      <c r="F53" s="139">
        <f t="shared" ref="F53:G53" si="63">SUM(F49:F51)-F52</f>
        <v>0</v>
      </c>
      <c r="G53" s="139">
        <f t="shared" ca="1" si="63"/>
        <v>28322000</v>
      </c>
      <c r="H53" s="139">
        <f ca="1">SUM(H49:H51)-H52</f>
        <v>28152333.333333336</v>
      </c>
      <c r="I53" s="139">
        <f t="shared" ref="I53:J53" ca="1" si="64">SUM(I49:I51)-I52</f>
        <v>29526000.000000004</v>
      </c>
      <c r="J53" s="142">
        <f t="shared" ca="1" si="64"/>
        <v>28899666.666666672</v>
      </c>
      <c r="K53" s="142">
        <f t="shared" ref="K53:M53" ca="1" si="65">SUM(K49:K51)-K52</f>
        <v>28600000.000000004</v>
      </c>
      <c r="L53" s="142">
        <f t="shared" ca="1" si="65"/>
        <v>28343923.07692308</v>
      </c>
      <c r="M53" s="142">
        <f t="shared" ca="1" si="65"/>
        <v>27703230.769230772</v>
      </c>
      <c r="N53" s="142">
        <f t="shared" ref="N53:S53" ca="1" si="66">SUM(N49:N51)-N52</f>
        <v>29735265.734265737</v>
      </c>
      <c r="O53" s="142">
        <f t="shared" ca="1" si="66"/>
        <v>29040027.972027976</v>
      </c>
      <c r="P53" s="142">
        <f t="shared" ca="1" si="66"/>
        <v>28602684.946632318</v>
      </c>
      <c r="Q53" s="142">
        <f t="shared" ca="1" si="66"/>
        <v>27902184.026499819</v>
      </c>
      <c r="R53" s="142">
        <f t="shared" ca="1" si="66"/>
        <v>29651683.10636732</v>
      </c>
      <c r="S53" s="142">
        <f t="shared" ca="1" si="66"/>
        <v>30918829.245058347</v>
      </c>
      <c r="T53" s="142">
        <f t="shared" ref="T53:AD53" ca="1" si="67">SUM(T49:T51)-T52</f>
        <v>30504074.93126069</v>
      </c>
      <c r="U53" s="142">
        <f t="shared" ca="1" si="67"/>
        <v>31252073.653900277</v>
      </c>
      <c r="V53" s="142">
        <f t="shared" ca="1" si="67"/>
        <v>32826579.553573363</v>
      </c>
      <c r="W53" s="142">
        <f t="shared" ca="1" si="67"/>
        <v>33824873.33203432</v>
      </c>
      <c r="X53" s="142">
        <f t="shared" ca="1" si="67"/>
        <v>33151500.443828613</v>
      </c>
      <c r="Y53" s="142">
        <f t="shared" ca="1" si="67"/>
        <v>33957539.320328787</v>
      </c>
      <c r="Z53" s="142">
        <f t="shared" ca="1" si="67"/>
        <v>34763578.196828961</v>
      </c>
      <c r="AA53" s="142">
        <f t="shared" ca="1" si="67"/>
        <v>35304911.190976195</v>
      </c>
      <c r="AB53" s="139">
        <f t="shared" ca="1" si="67"/>
        <v>36495565.452091753</v>
      </c>
      <c r="AC53" s="139">
        <f t="shared" ca="1" si="67"/>
        <v>37115845.814660043</v>
      </c>
      <c r="AD53" s="139">
        <f t="shared" ca="1" si="67"/>
        <v>38117963.12253277</v>
      </c>
    </row>
    <row r="54" spans="1:30">
      <c r="A54"/>
      <c r="B54"/>
      <c r="C54"/>
      <c r="D54" s="258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30">
      <c r="A55"/>
      <c r="B55"/>
      <c r="C55"/>
      <c r="D55" s="258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30">
      <c r="A56" s="5"/>
      <c r="B56" s="5"/>
      <c r="C56" s="77" t="s">
        <v>15</v>
      </c>
      <c r="D56" s="258" t="s">
        <v>21</v>
      </c>
      <c r="E56"/>
      <c r="F56" s="145">
        <f>F45</f>
        <v>35000000</v>
      </c>
      <c r="G56" s="142">
        <f ca="1">F56+G51-(G43+G52)</f>
        <v>62622000</v>
      </c>
      <c r="H56" s="142">
        <f t="shared" ref="H56:AD56" ca="1" si="68">G56+H51-(H43+H52)</f>
        <v>61752333.333333328</v>
      </c>
      <c r="I56" s="142">
        <f t="shared" ca="1" si="68"/>
        <v>62425999.999999993</v>
      </c>
      <c r="J56" s="142">
        <f t="shared" ca="1" si="68"/>
        <v>61099666.666666657</v>
      </c>
      <c r="K56" s="142">
        <f t="shared" ca="1" si="68"/>
        <v>60099999.999999993</v>
      </c>
      <c r="L56" s="142">
        <f t="shared" ca="1" si="68"/>
        <v>59143923.076923072</v>
      </c>
      <c r="M56" s="142">
        <f t="shared" ca="1" si="68"/>
        <v>57803230.769230768</v>
      </c>
      <c r="N56" s="142">
        <f t="shared" ca="1" si="68"/>
        <v>59135265.73426573</v>
      </c>
      <c r="O56" s="142">
        <f t="shared" ca="1" si="68"/>
        <v>57740027.972027965</v>
      </c>
      <c r="P56" s="142">
        <f t="shared" ca="1" si="68"/>
        <v>56602684.946632311</v>
      </c>
      <c r="Q56" s="142">
        <f t="shared" ca="1" si="68"/>
        <v>55202184.026499808</v>
      </c>
      <c r="R56" s="142">
        <f t="shared" ca="1" si="68"/>
        <v>56251683.106367305</v>
      </c>
      <c r="S56" s="142">
        <f t="shared" ca="1" si="68"/>
        <v>56818829.245058335</v>
      </c>
      <c r="T56" s="142">
        <f t="shared" ca="1" si="68"/>
        <v>55704074.931260675</v>
      </c>
      <c r="U56" s="142">
        <f t="shared" ca="1" si="68"/>
        <v>55752073.653900266</v>
      </c>
      <c r="V56" s="142">
        <f t="shared" ca="1" si="68"/>
        <v>56626579.553573348</v>
      </c>
      <c r="W56" s="142">
        <f t="shared" ca="1" si="68"/>
        <v>56924873.332034305</v>
      </c>
      <c r="X56" s="142">
        <f t="shared" ca="1" si="68"/>
        <v>55551500.443828598</v>
      </c>
      <c r="Y56" s="142">
        <f t="shared" ca="1" si="68"/>
        <v>55657539.320328772</v>
      </c>
      <c r="Z56" s="142">
        <f t="shared" ca="1" si="68"/>
        <v>55763578.196828946</v>
      </c>
      <c r="AA56" s="142">
        <f t="shared" ca="1" si="68"/>
        <v>55604911.19097618</v>
      </c>
      <c r="AB56" s="142">
        <f t="shared" ca="1" si="68"/>
        <v>56095565.452091739</v>
      </c>
      <c r="AC56" s="142">
        <f t="shared" ca="1" si="68"/>
        <v>56015845.814660028</v>
      </c>
      <c r="AD56" s="142">
        <f t="shared" ca="1" si="68"/>
        <v>56317963.122532755</v>
      </c>
    </row>
    <row r="57" spans="1:30">
      <c r="A57" s="5"/>
      <c r="B57" s="5"/>
      <c r="C57" s="50" t="s">
        <v>3</v>
      </c>
      <c r="D57" s="258" t="s">
        <v>21</v>
      </c>
      <c r="E57"/>
      <c r="F57" s="139">
        <f t="shared" ref="F57" si="69">(F82+F43)</f>
        <v>0</v>
      </c>
      <c r="G57" s="142">
        <f ca="1">(G43+G52)</f>
        <v>1278000</v>
      </c>
      <c r="H57" s="142">
        <f ca="1">(H43+H52)</f>
        <v>1286333.3333333335</v>
      </c>
      <c r="I57" s="142">
        <f ca="1">(I43+I52)</f>
        <v>1326333.3333333335</v>
      </c>
      <c r="J57" s="142">
        <f t="shared" ref="J57:AD57" ca="1" si="70">(J43+J52)</f>
        <v>1326333.3333333335</v>
      </c>
      <c r="K57" s="142">
        <f t="shared" ca="1" si="70"/>
        <v>1333000</v>
      </c>
      <c r="L57" s="142">
        <f t="shared" ca="1" si="70"/>
        <v>1340692.3076923077</v>
      </c>
      <c r="M57" s="142">
        <f t="shared" ca="1" si="70"/>
        <v>1340692.3076923077</v>
      </c>
      <c r="N57" s="142">
        <f ca="1">(N43+N52)</f>
        <v>1395237.7622377623</v>
      </c>
      <c r="O57" s="142">
        <f t="shared" ca="1" si="70"/>
        <v>1395237.7622377623</v>
      </c>
      <c r="P57" s="142">
        <f t="shared" ca="1" si="70"/>
        <v>1400500.9201324992</v>
      </c>
      <c r="Q57" s="142">
        <f t="shared" ca="1" si="70"/>
        <v>1400500.9201324992</v>
      </c>
      <c r="R57" s="142">
        <f t="shared" ca="1" si="70"/>
        <v>1450500.9201324992</v>
      </c>
      <c r="S57" s="142">
        <f t="shared" ca="1" si="70"/>
        <v>1491677.3907207344</v>
      </c>
      <c r="T57" s="142">
        <f t="shared" ca="1" si="70"/>
        <v>1499369.6984130424</v>
      </c>
      <c r="U57" s="142">
        <f t="shared" ca="1" si="70"/>
        <v>1530948.6457814632</v>
      </c>
      <c r="V57" s="142">
        <f t="shared" ca="1" si="70"/>
        <v>1580039.5548723722</v>
      </c>
      <c r="W57" s="142">
        <f t="shared" ca="1" si="70"/>
        <v>1618372.8882057057</v>
      </c>
      <c r="X57" s="142">
        <f t="shared" ca="1" si="70"/>
        <v>1623372.8882057057</v>
      </c>
      <c r="Y57" s="142">
        <f t="shared" ca="1" si="70"/>
        <v>1658667.0058527645</v>
      </c>
      <c r="Z57" s="142">
        <f t="shared" ca="1" si="70"/>
        <v>1658667.0058527645</v>
      </c>
      <c r="AA57" s="142">
        <f t="shared" ca="1" si="70"/>
        <v>1658667.0058527645</v>
      </c>
      <c r="AB57" s="142">
        <f t="shared" ca="1" si="70"/>
        <v>1658667.0058527645</v>
      </c>
      <c r="AC57" s="142">
        <f t="shared" ca="1" si="70"/>
        <v>1658667.0058527645</v>
      </c>
      <c r="AD57" s="142">
        <f t="shared" ca="1" si="70"/>
        <v>1658667.0058527645</v>
      </c>
    </row>
    <row r="58" spans="1:30">
      <c r="A58" s="51"/>
      <c r="B58" s="25"/>
      <c r="C58" s="5"/>
      <c r="D58"/>
      <c r="E58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5"/>
      <c r="Q58" s="5"/>
      <c r="R58" s="5"/>
      <c r="S58" s="5"/>
      <c r="T58" s="5"/>
      <c r="U58" s="5"/>
    </row>
    <row r="59" spans="1:30">
      <c r="A59" s="3"/>
      <c r="B59" s="7"/>
      <c r="C59" s="26" t="s">
        <v>16</v>
      </c>
      <c r="D59"/>
      <c r="E5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3"/>
    </row>
    <row r="60" spans="1:30">
      <c r="A60" s="3"/>
      <c r="B60" s="7"/>
      <c r="C60" s="26"/>
      <c r="D60"/>
      <c r="E6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30">
      <c r="A61" s="3"/>
      <c r="B61" s="7"/>
      <c r="C61" s="26"/>
      <c r="D61"/>
      <c r="E6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30" ht="13" thickBot="1">
      <c r="A62" s="27"/>
      <c r="B62" s="10"/>
      <c r="C62" s="14" t="s">
        <v>9</v>
      </c>
      <c r="D62"/>
      <c r="E62" s="3" t="str">
        <f>C51</f>
        <v>Additional Asset - nominal value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30" ht="12" customHeight="1" thickBot="1">
      <c r="A63" s="28"/>
      <c r="B63" s="10"/>
      <c r="C63" s="31">
        <f>'Input Data'!$F$10</f>
        <v>2024</v>
      </c>
      <c r="D63" s="6" t="s">
        <v>21</v>
      </c>
      <c r="E63" s="186"/>
      <c r="F63" s="141">
        <f>IF(F$4&lt;$C63,0,IF(F$4&gt;=$C63+$D$11,0,$E63/$D$11))</f>
        <v>0</v>
      </c>
      <c r="G63" s="141">
        <f t="shared" ref="G63:Z78" si="71">IF(G$4&lt;$C63,0,IF(G$4&gt;=$C63+$D$11,0,$E63/$D$11))</f>
        <v>0</v>
      </c>
      <c r="H63" s="141">
        <f t="shared" si="71"/>
        <v>0</v>
      </c>
      <c r="I63" s="141">
        <f t="shared" si="71"/>
        <v>0</v>
      </c>
      <c r="J63" s="141">
        <f t="shared" si="71"/>
        <v>0</v>
      </c>
      <c r="K63" s="141">
        <f t="shared" si="71"/>
        <v>0</v>
      </c>
      <c r="L63" s="141">
        <f t="shared" si="71"/>
        <v>0</v>
      </c>
      <c r="M63" s="141">
        <f t="shared" si="71"/>
        <v>0</v>
      </c>
      <c r="N63" s="141">
        <f t="shared" si="71"/>
        <v>0</v>
      </c>
      <c r="O63" s="141">
        <f t="shared" si="71"/>
        <v>0</v>
      </c>
      <c r="P63" s="141">
        <f>IF(P$4&lt;$C63,0,IF(P$4&gt;=$C63+$D$11,0,$E63/$D$11))</f>
        <v>0</v>
      </c>
      <c r="Q63" s="141">
        <f t="shared" si="71"/>
        <v>0</v>
      </c>
      <c r="R63" s="141">
        <f t="shared" si="71"/>
        <v>0</v>
      </c>
      <c r="S63" s="141">
        <f t="shared" si="71"/>
        <v>0</v>
      </c>
      <c r="T63" s="141">
        <f t="shared" si="71"/>
        <v>0</v>
      </c>
      <c r="U63" s="141">
        <f t="shared" si="71"/>
        <v>0</v>
      </c>
      <c r="V63" s="141">
        <f t="shared" si="71"/>
        <v>0</v>
      </c>
      <c r="W63" s="141">
        <f t="shared" si="71"/>
        <v>0</v>
      </c>
      <c r="X63" s="141">
        <f t="shared" si="71"/>
        <v>0</v>
      </c>
      <c r="Y63" s="141">
        <f>IF(Y$4&lt;$C63,0,IF(Y$4&gt;=$C63+$D$11,0,$E63/$D$11))</f>
        <v>0</v>
      </c>
      <c r="Z63" s="141">
        <f t="shared" si="71"/>
        <v>0</v>
      </c>
      <c r="AA63" s="141">
        <f t="shared" ref="Y63:AD78" si="72">IF(AA$4&lt;$C63,0,IF(AA$4&gt;=$C63+$D$11,0,$E63/$D$11))</f>
        <v>0</v>
      </c>
      <c r="AB63" s="141">
        <f t="shared" si="72"/>
        <v>0</v>
      </c>
      <c r="AC63" s="141">
        <f t="shared" si="72"/>
        <v>0</v>
      </c>
      <c r="AD63" s="141">
        <f t="shared" si="72"/>
        <v>0</v>
      </c>
    </row>
    <row r="64" spans="1:30" ht="13" thickBot="1">
      <c r="A64" s="29"/>
      <c r="B64" s="30"/>
      <c r="C64" s="31">
        <f>C63+1</f>
        <v>2025</v>
      </c>
      <c r="D64" s="6" t="s">
        <v>21</v>
      </c>
      <c r="E64" s="186">
        <f ca="1">OFFSET('Regulatory Asset Base'!$K$156,$D34-1,0)</f>
        <v>28900000</v>
      </c>
      <c r="F64" s="141">
        <f t="shared" ref="F64:U82" si="73">IF(F$4&lt;$C64,0,IF(F$4&gt;=$C64+$D$11,0,$E64/$D$11))</f>
        <v>0</v>
      </c>
      <c r="G64" s="141">
        <f t="shared" ca="1" si="73"/>
        <v>578000</v>
      </c>
      <c r="H64" s="141">
        <f t="shared" ca="1" si="73"/>
        <v>578000</v>
      </c>
      <c r="I64" s="141">
        <f t="shared" ca="1" si="73"/>
        <v>578000</v>
      </c>
      <c r="J64" s="141">
        <f t="shared" ca="1" si="73"/>
        <v>578000</v>
      </c>
      <c r="K64" s="141">
        <f t="shared" ca="1" si="73"/>
        <v>578000</v>
      </c>
      <c r="L64" s="141">
        <f t="shared" ca="1" si="73"/>
        <v>578000</v>
      </c>
      <c r="M64" s="141">
        <f t="shared" ca="1" si="73"/>
        <v>578000</v>
      </c>
      <c r="N64" s="141">
        <f t="shared" ca="1" si="73"/>
        <v>578000</v>
      </c>
      <c r="O64" s="141">
        <f t="shared" ca="1" si="73"/>
        <v>578000</v>
      </c>
      <c r="P64" s="141">
        <f t="shared" ca="1" si="73"/>
        <v>578000</v>
      </c>
      <c r="Q64" s="141">
        <f t="shared" ca="1" si="73"/>
        <v>578000</v>
      </c>
      <c r="R64" s="141">
        <f t="shared" ca="1" si="73"/>
        <v>578000</v>
      </c>
      <c r="S64" s="141">
        <f t="shared" ca="1" si="73"/>
        <v>578000</v>
      </c>
      <c r="T64" s="141">
        <f t="shared" ca="1" si="73"/>
        <v>578000</v>
      </c>
      <c r="U64" s="141">
        <f t="shared" ca="1" si="73"/>
        <v>578000</v>
      </c>
      <c r="V64" s="141">
        <f t="shared" ca="1" si="71"/>
        <v>578000</v>
      </c>
      <c r="W64" s="141">
        <f t="shared" ca="1" si="71"/>
        <v>578000</v>
      </c>
      <c r="X64" s="141">
        <f t="shared" ca="1" si="71"/>
        <v>578000</v>
      </c>
      <c r="Y64" s="141">
        <f t="shared" ca="1" si="71"/>
        <v>578000</v>
      </c>
      <c r="Z64" s="141">
        <f t="shared" ca="1" si="71"/>
        <v>578000</v>
      </c>
      <c r="AA64" s="141">
        <f t="shared" ca="1" si="72"/>
        <v>578000</v>
      </c>
      <c r="AB64" s="141">
        <f t="shared" ca="1" si="72"/>
        <v>578000</v>
      </c>
      <c r="AC64" s="141">
        <f t="shared" ca="1" si="72"/>
        <v>578000</v>
      </c>
      <c r="AD64" s="141">
        <f t="shared" ca="1" si="72"/>
        <v>578000</v>
      </c>
    </row>
    <row r="65" spans="1:30" ht="13" thickBot="1">
      <c r="B65" s="9"/>
      <c r="C65" s="31">
        <f t="shared" ref="C65:C82" si="74">C64+1</f>
        <v>2026</v>
      </c>
      <c r="D65" s="6" t="s">
        <v>21</v>
      </c>
      <c r="E65" s="186">
        <f ca="1">OFFSET('Regulatory Asset Base'!$L$156,$D34-1,0)</f>
        <v>416666.66666666669</v>
      </c>
      <c r="F65" s="141">
        <f t="shared" si="73"/>
        <v>0</v>
      </c>
      <c r="G65" s="141">
        <f t="shared" si="73"/>
        <v>0</v>
      </c>
      <c r="H65" s="141">
        <f t="shared" ca="1" si="73"/>
        <v>8333.3333333333339</v>
      </c>
      <c r="I65" s="141">
        <f t="shared" ca="1" si="73"/>
        <v>8333.3333333333339</v>
      </c>
      <c r="J65" s="141">
        <f t="shared" ca="1" si="73"/>
        <v>8333.3333333333339</v>
      </c>
      <c r="K65" s="141">
        <f t="shared" ca="1" si="73"/>
        <v>8333.3333333333339</v>
      </c>
      <c r="L65" s="141">
        <f t="shared" ca="1" si="73"/>
        <v>8333.3333333333339</v>
      </c>
      <c r="M65" s="141">
        <f t="shared" ca="1" si="73"/>
        <v>8333.3333333333339</v>
      </c>
      <c r="N65" s="141">
        <f t="shared" ca="1" si="73"/>
        <v>8333.3333333333339</v>
      </c>
      <c r="O65" s="141">
        <f t="shared" ca="1" si="73"/>
        <v>8333.3333333333339</v>
      </c>
      <c r="P65" s="141">
        <f t="shared" ca="1" si="71"/>
        <v>8333.3333333333339</v>
      </c>
      <c r="Q65" s="141">
        <f t="shared" ca="1" si="71"/>
        <v>8333.3333333333339</v>
      </c>
      <c r="R65" s="141">
        <f t="shared" ca="1" si="71"/>
        <v>8333.3333333333339</v>
      </c>
      <c r="S65" s="141">
        <f t="shared" ca="1" si="71"/>
        <v>8333.3333333333339</v>
      </c>
      <c r="T65" s="141">
        <f t="shared" ca="1" si="71"/>
        <v>8333.3333333333339</v>
      </c>
      <c r="U65" s="141">
        <f t="shared" ca="1" si="71"/>
        <v>8333.3333333333339</v>
      </c>
      <c r="V65" s="141">
        <f t="shared" ca="1" si="71"/>
        <v>8333.3333333333339</v>
      </c>
      <c r="W65" s="141">
        <f t="shared" ca="1" si="71"/>
        <v>8333.3333333333339</v>
      </c>
      <c r="X65" s="141">
        <f t="shared" ca="1" si="71"/>
        <v>8333.3333333333339</v>
      </c>
      <c r="Y65" s="141">
        <f t="shared" ca="1" si="72"/>
        <v>8333.3333333333339</v>
      </c>
      <c r="Z65" s="141">
        <f t="shared" ca="1" si="72"/>
        <v>8333.3333333333339</v>
      </c>
      <c r="AA65" s="141">
        <f t="shared" ca="1" si="72"/>
        <v>8333.3333333333339</v>
      </c>
      <c r="AB65" s="141">
        <f t="shared" ca="1" si="72"/>
        <v>8333.3333333333339</v>
      </c>
      <c r="AC65" s="141">
        <f t="shared" ca="1" si="72"/>
        <v>8333.3333333333339</v>
      </c>
      <c r="AD65" s="141">
        <f t="shared" ca="1" si="72"/>
        <v>8333.3333333333339</v>
      </c>
    </row>
    <row r="66" spans="1:30" ht="13" thickBot="1">
      <c r="B66" s="9"/>
      <c r="C66" s="31">
        <f t="shared" si="74"/>
        <v>2027</v>
      </c>
      <c r="D66" s="6" t="s">
        <v>21</v>
      </c>
      <c r="E66" s="186">
        <f ca="1">OFFSET('Regulatory Asset Base'!$M$156,$D34-1,0)</f>
        <v>2000000</v>
      </c>
      <c r="F66" s="141">
        <f t="shared" si="73"/>
        <v>0</v>
      </c>
      <c r="G66" s="141">
        <f t="shared" si="73"/>
        <v>0</v>
      </c>
      <c r="H66" s="141">
        <f t="shared" si="73"/>
        <v>0</v>
      </c>
      <c r="I66" s="141">
        <f t="shared" ca="1" si="73"/>
        <v>40000</v>
      </c>
      <c r="J66" s="141">
        <f t="shared" ca="1" si="73"/>
        <v>40000</v>
      </c>
      <c r="K66" s="141">
        <f t="shared" ca="1" si="73"/>
        <v>40000</v>
      </c>
      <c r="L66" s="141">
        <f t="shared" ca="1" si="73"/>
        <v>40000</v>
      </c>
      <c r="M66" s="141">
        <f t="shared" ca="1" si="73"/>
        <v>40000</v>
      </c>
      <c r="N66" s="141">
        <f t="shared" ca="1" si="73"/>
        <v>40000</v>
      </c>
      <c r="O66" s="141">
        <f t="shared" ca="1" si="73"/>
        <v>40000</v>
      </c>
      <c r="P66" s="141">
        <f t="shared" ca="1" si="71"/>
        <v>40000</v>
      </c>
      <c r="Q66" s="141">
        <f t="shared" ca="1" si="71"/>
        <v>40000</v>
      </c>
      <c r="R66" s="141">
        <f t="shared" ca="1" si="71"/>
        <v>40000</v>
      </c>
      <c r="S66" s="141">
        <f t="shared" ca="1" si="71"/>
        <v>40000</v>
      </c>
      <c r="T66" s="141">
        <f t="shared" ca="1" si="71"/>
        <v>40000</v>
      </c>
      <c r="U66" s="141">
        <f t="shared" ca="1" si="71"/>
        <v>40000</v>
      </c>
      <c r="V66" s="141">
        <f t="shared" ca="1" si="71"/>
        <v>40000</v>
      </c>
      <c r="W66" s="141">
        <f t="shared" ca="1" si="71"/>
        <v>40000</v>
      </c>
      <c r="X66" s="141">
        <f t="shared" ca="1" si="71"/>
        <v>40000</v>
      </c>
      <c r="Y66" s="141">
        <f t="shared" ca="1" si="72"/>
        <v>40000</v>
      </c>
      <c r="Z66" s="141">
        <f t="shared" ca="1" si="72"/>
        <v>40000</v>
      </c>
      <c r="AA66" s="141">
        <f t="shared" ca="1" si="72"/>
        <v>40000</v>
      </c>
      <c r="AB66" s="141">
        <f t="shared" ca="1" si="72"/>
        <v>40000</v>
      </c>
      <c r="AC66" s="141">
        <f t="shared" ca="1" si="72"/>
        <v>40000</v>
      </c>
      <c r="AD66" s="141">
        <f t="shared" ca="1" si="72"/>
        <v>40000</v>
      </c>
    </row>
    <row r="67" spans="1:30" ht="13" thickBot="1">
      <c r="B67" s="9"/>
      <c r="C67" s="31">
        <f t="shared" si="74"/>
        <v>2028</v>
      </c>
      <c r="D67" s="6" t="s">
        <v>21</v>
      </c>
      <c r="E67" s="186">
        <f ca="1">OFFSET('Regulatory Asset Base'!$N$156,$D34-1,0)</f>
        <v>0</v>
      </c>
      <c r="F67" s="141">
        <f t="shared" si="73"/>
        <v>0</v>
      </c>
      <c r="G67" s="141">
        <f t="shared" si="73"/>
        <v>0</v>
      </c>
      <c r="H67" s="141">
        <f t="shared" si="73"/>
        <v>0</v>
      </c>
      <c r="I67" s="141">
        <f t="shared" si="73"/>
        <v>0</v>
      </c>
      <c r="J67" s="141">
        <f t="shared" ca="1" si="73"/>
        <v>0</v>
      </c>
      <c r="K67" s="141">
        <f t="shared" ca="1" si="73"/>
        <v>0</v>
      </c>
      <c r="L67" s="141">
        <f t="shared" ca="1" si="73"/>
        <v>0</v>
      </c>
      <c r="M67" s="141">
        <f t="shared" ca="1" si="73"/>
        <v>0</v>
      </c>
      <c r="N67" s="141">
        <f t="shared" ca="1" si="73"/>
        <v>0</v>
      </c>
      <c r="O67" s="141">
        <f t="shared" ca="1" si="73"/>
        <v>0</v>
      </c>
      <c r="P67" s="141">
        <f t="shared" ca="1" si="71"/>
        <v>0</v>
      </c>
      <c r="Q67" s="141">
        <f t="shared" ca="1" si="71"/>
        <v>0</v>
      </c>
      <c r="R67" s="141">
        <f t="shared" ca="1" si="71"/>
        <v>0</v>
      </c>
      <c r="S67" s="141">
        <f t="shared" ca="1" si="71"/>
        <v>0</v>
      </c>
      <c r="T67" s="141">
        <f t="shared" ca="1" si="71"/>
        <v>0</v>
      </c>
      <c r="U67" s="141">
        <f t="shared" ca="1" si="71"/>
        <v>0</v>
      </c>
      <c r="V67" s="141">
        <f t="shared" ca="1" si="71"/>
        <v>0</v>
      </c>
      <c r="W67" s="141">
        <f t="shared" ca="1" si="71"/>
        <v>0</v>
      </c>
      <c r="X67" s="141">
        <f t="shared" ca="1" si="71"/>
        <v>0</v>
      </c>
      <c r="Y67" s="141">
        <f t="shared" ca="1" si="72"/>
        <v>0</v>
      </c>
      <c r="Z67" s="141">
        <f t="shared" ca="1" si="72"/>
        <v>0</v>
      </c>
      <c r="AA67" s="141">
        <f t="shared" ca="1" si="72"/>
        <v>0</v>
      </c>
      <c r="AB67" s="141">
        <f t="shared" ca="1" si="72"/>
        <v>0</v>
      </c>
      <c r="AC67" s="141">
        <f t="shared" ca="1" si="72"/>
        <v>0</v>
      </c>
      <c r="AD67" s="141">
        <f t="shared" ca="1" si="72"/>
        <v>0</v>
      </c>
    </row>
    <row r="68" spans="1:30" ht="13" thickBot="1">
      <c r="B68" s="9"/>
      <c r="C68" s="31">
        <f t="shared" si="74"/>
        <v>2029</v>
      </c>
      <c r="D68" s="6" t="s">
        <v>21</v>
      </c>
      <c r="E68" s="186">
        <f ca="1">OFFSET('Regulatory Asset Base'!$O$156,$D34-1,0)</f>
        <v>333333.33333333331</v>
      </c>
      <c r="F68" s="141">
        <f t="shared" si="73"/>
        <v>0</v>
      </c>
      <c r="G68" s="141">
        <f t="shared" si="73"/>
        <v>0</v>
      </c>
      <c r="H68" s="141">
        <f t="shared" si="73"/>
        <v>0</v>
      </c>
      <c r="I68" s="141">
        <f t="shared" si="73"/>
        <v>0</v>
      </c>
      <c r="J68" s="141">
        <f t="shared" si="73"/>
        <v>0</v>
      </c>
      <c r="K68" s="141">
        <f t="shared" ca="1" si="73"/>
        <v>6666.6666666666661</v>
      </c>
      <c r="L68" s="141">
        <f t="shared" ca="1" si="73"/>
        <v>6666.6666666666661</v>
      </c>
      <c r="M68" s="141">
        <f t="shared" ca="1" si="73"/>
        <v>6666.6666666666661</v>
      </c>
      <c r="N68" s="141">
        <f t="shared" ca="1" si="73"/>
        <v>6666.6666666666661</v>
      </c>
      <c r="O68" s="141">
        <f t="shared" ca="1" si="73"/>
        <v>6666.6666666666661</v>
      </c>
      <c r="P68" s="141">
        <f t="shared" ca="1" si="71"/>
        <v>6666.6666666666661</v>
      </c>
      <c r="Q68" s="141">
        <f t="shared" ca="1" si="71"/>
        <v>6666.6666666666661</v>
      </c>
      <c r="R68" s="141">
        <f t="shared" ca="1" si="71"/>
        <v>6666.6666666666661</v>
      </c>
      <c r="S68" s="141">
        <f t="shared" ca="1" si="71"/>
        <v>6666.6666666666661</v>
      </c>
      <c r="T68" s="141">
        <f t="shared" ca="1" si="71"/>
        <v>6666.6666666666661</v>
      </c>
      <c r="U68" s="141">
        <f t="shared" ca="1" si="71"/>
        <v>6666.6666666666661</v>
      </c>
      <c r="V68" s="141">
        <f t="shared" ca="1" si="71"/>
        <v>6666.6666666666661</v>
      </c>
      <c r="W68" s="141">
        <f t="shared" ca="1" si="71"/>
        <v>6666.6666666666661</v>
      </c>
      <c r="X68" s="141">
        <f t="shared" ca="1" si="71"/>
        <v>6666.6666666666661</v>
      </c>
      <c r="Y68" s="141">
        <f t="shared" ca="1" si="72"/>
        <v>6666.6666666666661</v>
      </c>
      <c r="Z68" s="141">
        <f t="shared" ca="1" si="72"/>
        <v>6666.6666666666661</v>
      </c>
      <c r="AA68" s="141">
        <f t="shared" ca="1" si="72"/>
        <v>6666.6666666666661</v>
      </c>
      <c r="AB68" s="141">
        <f t="shared" ca="1" si="72"/>
        <v>6666.6666666666661</v>
      </c>
      <c r="AC68" s="141">
        <f t="shared" ca="1" si="72"/>
        <v>6666.6666666666661</v>
      </c>
      <c r="AD68" s="141">
        <f t="shared" ca="1" si="72"/>
        <v>6666.6666666666661</v>
      </c>
    </row>
    <row r="69" spans="1:30" ht="13" thickBot="1">
      <c r="B69" s="9"/>
      <c r="C69" s="31">
        <f t="shared" si="74"/>
        <v>2030</v>
      </c>
      <c r="D69" s="6" t="s">
        <v>21</v>
      </c>
      <c r="E69" s="186">
        <f ca="1">OFFSET('Regulatory Asset Base'!$P$156,$D34-1,0)</f>
        <v>384615.38461538462</v>
      </c>
      <c r="F69" s="141">
        <f t="shared" si="73"/>
        <v>0</v>
      </c>
      <c r="G69" s="141">
        <f t="shared" si="73"/>
        <v>0</v>
      </c>
      <c r="H69" s="141">
        <f t="shared" si="73"/>
        <v>0</v>
      </c>
      <c r="I69" s="141">
        <f t="shared" si="73"/>
        <v>0</v>
      </c>
      <c r="J69" s="141">
        <f t="shared" si="73"/>
        <v>0</v>
      </c>
      <c r="K69" s="141">
        <f t="shared" si="73"/>
        <v>0</v>
      </c>
      <c r="L69" s="141">
        <f t="shared" ca="1" si="73"/>
        <v>7692.3076923076924</v>
      </c>
      <c r="M69" s="141">
        <f t="shared" ca="1" si="73"/>
        <v>7692.3076923076924</v>
      </c>
      <c r="N69" s="141">
        <f t="shared" ca="1" si="73"/>
        <v>7692.3076923076924</v>
      </c>
      <c r="O69" s="141">
        <f t="shared" ca="1" si="73"/>
        <v>7692.3076923076924</v>
      </c>
      <c r="P69" s="141">
        <f t="shared" ca="1" si="71"/>
        <v>7692.3076923076924</v>
      </c>
      <c r="Q69" s="141">
        <f t="shared" ca="1" si="71"/>
        <v>7692.3076923076924</v>
      </c>
      <c r="R69" s="141">
        <f t="shared" ca="1" si="71"/>
        <v>7692.3076923076924</v>
      </c>
      <c r="S69" s="141">
        <f t="shared" ca="1" si="71"/>
        <v>7692.3076923076924</v>
      </c>
      <c r="T69" s="141">
        <f t="shared" ca="1" si="71"/>
        <v>7692.3076923076924</v>
      </c>
      <c r="U69" s="141">
        <f t="shared" ca="1" si="71"/>
        <v>7692.3076923076924</v>
      </c>
      <c r="V69" s="141">
        <f t="shared" ca="1" si="71"/>
        <v>7692.3076923076924</v>
      </c>
      <c r="W69" s="141">
        <f t="shared" ca="1" si="71"/>
        <v>7692.3076923076924</v>
      </c>
      <c r="X69" s="141">
        <f t="shared" ca="1" si="71"/>
        <v>7692.3076923076924</v>
      </c>
      <c r="Y69" s="141">
        <f t="shared" ca="1" si="72"/>
        <v>7692.3076923076924</v>
      </c>
      <c r="Z69" s="141">
        <f t="shared" ca="1" si="72"/>
        <v>7692.3076923076924</v>
      </c>
      <c r="AA69" s="141">
        <f t="shared" ca="1" si="72"/>
        <v>7692.3076923076924</v>
      </c>
      <c r="AB69" s="141">
        <f t="shared" ca="1" si="72"/>
        <v>7692.3076923076924</v>
      </c>
      <c r="AC69" s="141">
        <f t="shared" ca="1" si="72"/>
        <v>7692.3076923076924</v>
      </c>
      <c r="AD69" s="141">
        <f t="shared" ca="1" si="72"/>
        <v>7692.3076923076924</v>
      </c>
    </row>
    <row r="70" spans="1:30" ht="13" thickBot="1">
      <c r="A70" s="8" t="s">
        <v>10</v>
      </c>
      <c r="B70" s="9"/>
      <c r="C70" s="31">
        <f t="shared" si="74"/>
        <v>2031</v>
      </c>
      <c r="D70" s="6" t="s">
        <v>21</v>
      </c>
      <c r="E70" s="186">
        <f ca="1">OFFSET('Regulatory Asset Base'!$Q$156,$D34-1,0)</f>
        <v>0</v>
      </c>
      <c r="F70" s="141">
        <f t="shared" si="73"/>
        <v>0</v>
      </c>
      <c r="G70" s="141">
        <f t="shared" si="73"/>
        <v>0</v>
      </c>
      <c r="H70" s="141">
        <f t="shared" si="73"/>
        <v>0</v>
      </c>
      <c r="I70" s="141">
        <f t="shared" si="73"/>
        <v>0</v>
      </c>
      <c r="J70" s="141">
        <f t="shared" si="73"/>
        <v>0</v>
      </c>
      <c r="K70" s="141">
        <f t="shared" si="73"/>
        <v>0</v>
      </c>
      <c r="L70" s="141">
        <f t="shared" si="73"/>
        <v>0</v>
      </c>
      <c r="M70" s="141">
        <f t="shared" ca="1" si="73"/>
        <v>0</v>
      </c>
      <c r="N70" s="141">
        <f t="shared" ca="1" si="73"/>
        <v>0</v>
      </c>
      <c r="O70" s="141">
        <f t="shared" ca="1" si="73"/>
        <v>0</v>
      </c>
      <c r="P70" s="141">
        <f t="shared" ca="1" si="71"/>
        <v>0</v>
      </c>
      <c r="Q70" s="141">
        <f t="shared" ca="1" si="71"/>
        <v>0</v>
      </c>
      <c r="R70" s="141">
        <f t="shared" ca="1" si="71"/>
        <v>0</v>
      </c>
      <c r="S70" s="141">
        <f t="shared" ca="1" si="71"/>
        <v>0</v>
      </c>
      <c r="T70" s="141">
        <f t="shared" ca="1" si="71"/>
        <v>0</v>
      </c>
      <c r="U70" s="141">
        <f t="shared" ca="1" si="71"/>
        <v>0</v>
      </c>
      <c r="V70" s="141">
        <f t="shared" ca="1" si="71"/>
        <v>0</v>
      </c>
      <c r="W70" s="141">
        <f t="shared" ca="1" si="71"/>
        <v>0</v>
      </c>
      <c r="X70" s="141">
        <f t="shared" ca="1" si="71"/>
        <v>0</v>
      </c>
      <c r="Y70" s="141">
        <f t="shared" ca="1" si="72"/>
        <v>0</v>
      </c>
      <c r="Z70" s="141">
        <f t="shared" ca="1" si="72"/>
        <v>0</v>
      </c>
      <c r="AA70" s="141">
        <f t="shared" ca="1" si="72"/>
        <v>0</v>
      </c>
      <c r="AB70" s="141">
        <f t="shared" ca="1" si="72"/>
        <v>0</v>
      </c>
      <c r="AC70" s="141">
        <f t="shared" ca="1" si="72"/>
        <v>0</v>
      </c>
      <c r="AD70" s="141">
        <f t="shared" ca="1" si="72"/>
        <v>0</v>
      </c>
    </row>
    <row r="71" spans="1:30" ht="13" thickBot="1">
      <c r="B71" s="9"/>
      <c r="C71" s="31">
        <f t="shared" si="74"/>
        <v>2032</v>
      </c>
      <c r="D71" s="6" t="s">
        <v>21</v>
      </c>
      <c r="E71" s="186">
        <f ca="1">OFFSET('Regulatory Asset Base'!$R$156,$D34-1,0)</f>
        <v>2727272.7272727271</v>
      </c>
      <c r="F71" s="141">
        <f t="shared" si="73"/>
        <v>0</v>
      </c>
      <c r="G71" s="141">
        <f t="shared" si="73"/>
        <v>0</v>
      </c>
      <c r="H71" s="141">
        <f t="shared" si="73"/>
        <v>0</v>
      </c>
      <c r="I71" s="141">
        <f t="shared" si="73"/>
        <v>0</v>
      </c>
      <c r="J71" s="141">
        <f t="shared" si="73"/>
        <v>0</v>
      </c>
      <c r="K71" s="141">
        <f t="shared" si="73"/>
        <v>0</v>
      </c>
      <c r="L71" s="141">
        <f t="shared" si="73"/>
        <v>0</v>
      </c>
      <c r="M71" s="141">
        <f t="shared" si="73"/>
        <v>0</v>
      </c>
      <c r="N71" s="141">
        <f t="shared" ca="1" si="73"/>
        <v>54545.454545454544</v>
      </c>
      <c r="O71" s="141">
        <f t="shared" ca="1" si="73"/>
        <v>54545.454545454544</v>
      </c>
      <c r="P71" s="141">
        <f t="shared" ca="1" si="71"/>
        <v>54545.454545454544</v>
      </c>
      <c r="Q71" s="141">
        <f t="shared" ca="1" si="71"/>
        <v>54545.454545454544</v>
      </c>
      <c r="R71" s="141">
        <f t="shared" ca="1" si="71"/>
        <v>54545.454545454544</v>
      </c>
      <c r="S71" s="141">
        <f t="shared" ca="1" si="71"/>
        <v>54545.454545454544</v>
      </c>
      <c r="T71" s="141">
        <f t="shared" ca="1" si="71"/>
        <v>54545.454545454544</v>
      </c>
      <c r="U71" s="141">
        <f t="shared" ca="1" si="71"/>
        <v>54545.454545454544</v>
      </c>
      <c r="V71" s="141">
        <f t="shared" ca="1" si="71"/>
        <v>54545.454545454544</v>
      </c>
      <c r="W71" s="141">
        <f t="shared" ca="1" si="71"/>
        <v>54545.454545454544</v>
      </c>
      <c r="X71" s="141">
        <f t="shared" ca="1" si="71"/>
        <v>54545.454545454544</v>
      </c>
      <c r="Y71" s="141">
        <f t="shared" ca="1" si="72"/>
        <v>54545.454545454544</v>
      </c>
      <c r="Z71" s="141">
        <f t="shared" ca="1" si="72"/>
        <v>54545.454545454544</v>
      </c>
      <c r="AA71" s="141">
        <f t="shared" ca="1" si="72"/>
        <v>54545.454545454544</v>
      </c>
      <c r="AB71" s="141">
        <f t="shared" ca="1" si="72"/>
        <v>54545.454545454544</v>
      </c>
      <c r="AC71" s="141">
        <f t="shared" ca="1" si="72"/>
        <v>54545.454545454544</v>
      </c>
      <c r="AD71" s="141">
        <f t="shared" ca="1" si="72"/>
        <v>54545.454545454544</v>
      </c>
    </row>
    <row r="72" spans="1:30" ht="13" thickBot="1">
      <c r="B72" s="9"/>
      <c r="C72" s="31">
        <f t="shared" si="74"/>
        <v>2033</v>
      </c>
      <c r="D72" s="6" t="s">
        <v>21</v>
      </c>
      <c r="E72" s="186">
        <f ca="1">OFFSET('Regulatory Asset Base'!$S$156,$D34-1,0)</f>
        <v>0</v>
      </c>
      <c r="F72" s="141">
        <f t="shared" si="73"/>
        <v>0</v>
      </c>
      <c r="G72" s="141">
        <f t="shared" si="73"/>
        <v>0</v>
      </c>
      <c r="H72" s="141">
        <f t="shared" si="73"/>
        <v>0</v>
      </c>
      <c r="I72" s="141">
        <f t="shared" si="73"/>
        <v>0</v>
      </c>
      <c r="J72" s="141">
        <f t="shared" si="73"/>
        <v>0</v>
      </c>
      <c r="K72" s="141">
        <f t="shared" si="73"/>
        <v>0</v>
      </c>
      <c r="L72" s="141">
        <f t="shared" si="73"/>
        <v>0</v>
      </c>
      <c r="M72" s="141">
        <f t="shared" si="73"/>
        <v>0</v>
      </c>
      <c r="N72" s="141">
        <f t="shared" si="73"/>
        <v>0</v>
      </c>
      <c r="O72" s="141">
        <f t="shared" ca="1" si="73"/>
        <v>0</v>
      </c>
      <c r="P72" s="141">
        <f t="shared" ca="1" si="71"/>
        <v>0</v>
      </c>
      <c r="Q72" s="141">
        <f t="shared" ca="1" si="71"/>
        <v>0</v>
      </c>
      <c r="R72" s="141">
        <f t="shared" ca="1" si="71"/>
        <v>0</v>
      </c>
      <c r="S72" s="141">
        <f t="shared" ca="1" si="71"/>
        <v>0</v>
      </c>
      <c r="T72" s="141">
        <f t="shared" ca="1" si="71"/>
        <v>0</v>
      </c>
      <c r="U72" s="141">
        <f t="shared" ca="1" si="71"/>
        <v>0</v>
      </c>
      <c r="V72" s="141">
        <f t="shared" ca="1" si="71"/>
        <v>0</v>
      </c>
      <c r="W72" s="141">
        <f t="shared" ca="1" si="71"/>
        <v>0</v>
      </c>
      <c r="X72" s="141">
        <f t="shared" ca="1" si="71"/>
        <v>0</v>
      </c>
      <c r="Y72" s="141">
        <f t="shared" ca="1" si="72"/>
        <v>0</v>
      </c>
      <c r="Z72" s="141">
        <f t="shared" ca="1" si="72"/>
        <v>0</v>
      </c>
      <c r="AA72" s="141">
        <f t="shared" ca="1" si="72"/>
        <v>0</v>
      </c>
      <c r="AB72" s="141">
        <f t="shared" ca="1" si="72"/>
        <v>0</v>
      </c>
      <c r="AC72" s="141">
        <f t="shared" ca="1" si="72"/>
        <v>0</v>
      </c>
      <c r="AD72" s="141">
        <f t="shared" ca="1" si="72"/>
        <v>0</v>
      </c>
    </row>
    <row r="73" spans="1:30" ht="13" thickBot="1">
      <c r="B73" s="9"/>
      <c r="C73" s="31">
        <f t="shared" si="74"/>
        <v>2034</v>
      </c>
      <c r="D73" s="6" t="s">
        <v>21</v>
      </c>
      <c r="E73" s="186">
        <f ca="1">OFFSET('Regulatory Asset Base'!$T$156,$D34-1,0)</f>
        <v>263157.89473684208</v>
      </c>
      <c r="F73" s="141">
        <f t="shared" si="73"/>
        <v>0</v>
      </c>
      <c r="G73" s="141">
        <f t="shared" si="73"/>
        <v>0</v>
      </c>
      <c r="H73" s="141">
        <f t="shared" si="73"/>
        <v>0</v>
      </c>
      <c r="I73" s="141">
        <f t="shared" si="73"/>
        <v>0</v>
      </c>
      <c r="J73" s="141">
        <f t="shared" si="73"/>
        <v>0</v>
      </c>
      <c r="K73" s="141">
        <f t="shared" si="73"/>
        <v>0</v>
      </c>
      <c r="L73" s="141">
        <f t="shared" si="73"/>
        <v>0</v>
      </c>
      <c r="M73" s="141">
        <f t="shared" si="73"/>
        <v>0</v>
      </c>
      <c r="N73" s="141">
        <f t="shared" si="73"/>
        <v>0</v>
      </c>
      <c r="O73" s="141">
        <f t="shared" si="73"/>
        <v>0</v>
      </c>
      <c r="P73" s="141">
        <f t="shared" ca="1" si="71"/>
        <v>5263.1578947368416</v>
      </c>
      <c r="Q73" s="141">
        <f t="shared" ca="1" si="71"/>
        <v>5263.1578947368416</v>
      </c>
      <c r="R73" s="141">
        <f t="shared" ca="1" si="71"/>
        <v>5263.1578947368416</v>
      </c>
      <c r="S73" s="141">
        <f t="shared" ca="1" si="71"/>
        <v>5263.1578947368416</v>
      </c>
      <c r="T73" s="141">
        <f t="shared" ca="1" si="71"/>
        <v>5263.1578947368416</v>
      </c>
      <c r="U73" s="141">
        <f t="shared" ca="1" si="71"/>
        <v>5263.1578947368416</v>
      </c>
      <c r="V73" s="141">
        <f t="shared" ca="1" si="71"/>
        <v>5263.1578947368416</v>
      </c>
      <c r="W73" s="141">
        <f t="shared" ca="1" si="71"/>
        <v>5263.1578947368416</v>
      </c>
      <c r="X73" s="141">
        <f t="shared" ca="1" si="71"/>
        <v>5263.1578947368416</v>
      </c>
      <c r="Y73" s="141">
        <f t="shared" ca="1" si="72"/>
        <v>5263.1578947368416</v>
      </c>
      <c r="Z73" s="141">
        <f t="shared" ca="1" si="72"/>
        <v>5263.1578947368416</v>
      </c>
      <c r="AA73" s="141">
        <f t="shared" ca="1" si="72"/>
        <v>5263.1578947368416</v>
      </c>
      <c r="AB73" s="141">
        <f t="shared" ca="1" si="72"/>
        <v>5263.1578947368416</v>
      </c>
      <c r="AC73" s="141">
        <f t="shared" ca="1" si="72"/>
        <v>5263.1578947368416</v>
      </c>
      <c r="AD73" s="141">
        <f t="shared" ca="1" si="72"/>
        <v>5263.1578947368416</v>
      </c>
    </row>
    <row r="74" spans="1:30" ht="13" thickBot="1">
      <c r="B74" s="9"/>
      <c r="C74" s="31">
        <f t="shared" si="74"/>
        <v>2035</v>
      </c>
      <c r="D74" s="6" t="s">
        <v>21</v>
      </c>
      <c r="E74" s="186">
        <f ca="1">OFFSET('Regulatory Asset Base'!$U$156,$D34-1,0)</f>
        <v>0</v>
      </c>
      <c r="F74" s="141">
        <f t="shared" si="73"/>
        <v>0</v>
      </c>
      <c r="G74" s="141">
        <f t="shared" si="73"/>
        <v>0</v>
      </c>
      <c r="H74" s="141">
        <f t="shared" si="73"/>
        <v>0</v>
      </c>
      <c r="I74" s="141">
        <f t="shared" si="73"/>
        <v>0</v>
      </c>
      <c r="J74" s="141">
        <f t="shared" si="73"/>
        <v>0</v>
      </c>
      <c r="K74" s="141">
        <f t="shared" si="73"/>
        <v>0</v>
      </c>
      <c r="L74" s="141">
        <f t="shared" si="73"/>
        <v>0</v>
      </c>
      <c r="M74" s="141">
        <f t="shared" si="73"/>
        <v>0</v>
      </c>
      <c r="N74" s="141">
        <f t="shared" si="73"/>
        <v>0</v>
      </c>
      <c r="O74" s="141">
        <f t="shared" si="73"/>
        <v>0</v>
      </c>
      <c r="P74" s="141">
        <f t="shared" si="71"/>
        <v>0</v>
      </c>
      <c r="Q74" s="141">
        <f t="shared" ca="1" si="71"/>
        <v>0</v>
      </c>
      <c r="R74" s="141">
        <f t="shared" ca="1" si="71"/>
        <v>0</v>
      </c>
      <c r="S74" s="141">
        <f t="shared" ca="1" si="71"/>
        <v>0</v>
      </c>
      <c r="T74" s="141">
        <f t="shared" ca="1" si="71"/>
        <v>0</v>
      </c>
      <c r="U74" s="141">
        <f t="shared" ca="1" si="71"/>
        <v>0</v>
      </c>
      <c r="V74" s="141">
        <f t="shared" ca="1" si="71"/>
        <v>0</v>
      </c>
      <c r="W74" s="141">
        <f t="shared" ca="1" si="71"/>
        <v>0</v>
      </c>
      <c r="X74" s="141">
        <f t="shared" ca="1" si="71"/>
        <v>0</v>
      </c>
      <c r="Y74" s="141">
        <f t="shared" ca="1" si="72"/>
        <v>0</v>
      </c>
      <c r="Z74" s="141">
        <f t="shared" ca="1" si="72"/>
        <v>0</v>
      </c>
      <c r="AA74" s="141">
        <f t="shared" ca="1" si="72"/>
        <v>0</v>
      </c>
      <c r="AB74" s="141">
        <f t="shared" ca="1" si="72"/>
        <v>0</v>
      </c>
      <c r="AC74" s="141">
        <f t="shared" ca="1" si="72"/>
        <v>0</v>
      </c>
      <c r="AD74" s="141">
        <f t="shared" ca="1" si="72"/>
        <v>0</v>
      </c>
    </row>
    <row r="75" spans="1:30" ht="13" thickBot="1">
      <c r="B75" s="9"/>
      <c r="C75" s="31">
        <f t="shared" si="74"/>
        <v>2036</v>
      </c>
      <c r="D75" s="6" t="s">
        <v>21</v>
      </c>
      <c r="E75" s="186">
        <f ca="1">OFFSET('Regulatory Asset Base'!$V$156,$D34-1,0)</f>
        <v>2500000</v>
      </c>
      <c r="F75" s="141">
        <f t="shared" si="73"/>
        <v>0</v>
      </c>
      <c r="G75" s="141">
        <f t="shared" si="73"/>
        <v>0</v>
      </c>
      <c r="H75" s="141">
        <f t="shared" si="73"/>
        <v>0</v>
      </c>
      <c r="I75" s="141">
        <f t="shared" si="73"/>
        <v>0</v>
      </c>
      <c r="J75" s="141">
        <f t="shared" si="73"/>
        <v>0</v>
      </c>
      <c r="K75" s="141">
        <f t="shared" si="73"/>
        <v>0</v>
      </c>
      <c r="L75" s="141">
        <f t="shared" si="73"/>
        <v>0</v>
      </c>
      <c r="M75" s="141">
        <f t="shared" si="73"/>
        <v>0</v>
      </c>
      <c r="N75" s="141">
        <f t="shared" si="73"/>
        <v>0</v>
      </c>
      <c r="O75" s="141">
        <f t="shared" si="73"/>
        <v>0</v>
      </c>
      <c r="P75" s="141">
        <f t="shared" si="71"/>
        <v>0</v>
      </c>
      <c r="Q75" s="141">
        <f t="shared" si="71"/>
        <v>0</v>
      </c>
      <c r="R75" s="141">
        <f t="shared" ca="1" si="71"/>
        <v>50000</v>
      </c>
      <c r="S75" s="141">
        <f t="shared" ca="1" si="71"/>
        <v>50000</v>
      </c>
      <c r="T75" s="141">
        <f t="shared" ca="1" si="71"/>
        <v>50000</v>
      </c>
      <c r="U75" s="141">
        <f t="shared" ca="1" si="71"/>
        <v>50000</v>
      </c>
      <c r="V75" s="141">
        <f t="shared" ca="1" si="71"/>
        <v>50000</v>
      </c>
      <c r="W75" s="141">
        <f t="shared" ca="1" si="71"/>
        <v>50000</v>
      </c>
      <c r="X75" s="141">
        <f t="shared" ca="1" si="71"/>
        <v>50000</v>
      </c>
      <c r="Y75" s="141">
        <f t="shared" ca="1" si="72"/>
        <v>50000</v>
      </c>
      <c r="Z75" s="141">
        <f t="shared" ca="1" si="72"/>
        <v>50000</v>
      </c>
      <c r="AA75" s="141">
        <f t="shared" ca="1" si="72"/>
        <v>50000</v>
      </c>
      <c r="AB75" s="141">
        <f t="shared" ca="1" si="72"/>
        <v>50000</v>
      </c>
      <c r="AC75" s="141">
        <f t="shared" ca="1" si="72"/>
        <v>50000</v>
      </c>
      <c r="AD75" s="141">
        <f t="shared" ca="1" si="72"/>
        <v>50000</v>
      </c>
    </row>
    <row r="76" spans="1:30" ht="13" thickBot="1">
      <c r="B76" s="9"/>
      <c r="C76" s="31">
        <f t="shared" si="74"/>
        <v>2037</v>
      </c>
      <c r="D76" s="6" t="s">
        <v>21</v>
      </c>
      <c r="E76" s="186">
        <f ca="1">OFFSET('Regulatory Asset Base'!$W$156,$D34-1,0)</f>
        <v>2058823.5294117648</v>
      </c>
      <c r="F76" s="141">
        <f t="shared" si="73"/>
        <v>0</v>
      </c>
      <c r="G76" s="141">
        <f t="shared" si="73"/>
        <v>0</v>
      </c>
      <c r="H76" s="141">
        <f t="shared" si="73"/>
        <v>0</v>
      </c>
      <c r="I76" s="141">
        <f t="shared" si="73"/>
        <v>0</v>
      </c>
      <c r="J76" s="141">
        <f t="shared" si="73"/>
        <v>0</v>
      </c>
      <c r="K76" s="141">
        <f t="shared" si="73"/>
        <v>0</v>
      </c>
      <c r="L76" s="141">
        <f t="shared" si="73"/>
        <v>0</v>
      </c>
      <c r="M76" s="141">
        <f t="shared" si="73"/>
        <v>0</v>
      </c>
      <c r="N76" s="141">
        <f t="shared" si="73"/>
        <v>0</v>
      </c>
      <c r="O76" s="141">
        <f t="shared" si="73"/>
        <v>0</v>
      </c>
      <c r="P76" s="141">
        <f t="shared" si="71"/>
        <v>0</v>
      </c>
      <c r="Q76" s="141">
        <f t="shared" si="71"/>
        <v>0</v>
      </c>
      <c r="R76" s="141">
        <f t="shared" si="71"/>
        <v>0</v>
      </c>
      <c r="S76" s="141">
        <f t="shared" ca="1" si="71"/>
        <v>41176.470588235294</v>
      </c>
      <c r="T76" s="141">
        <f t="shared" ca="1" si="71"/>
        <v>41176.470588235294</v>
      </c>
      <c r="U76" s="141">
        <f t="shared" ca="1" si="71"/>
        <v>41176.470588235294</v>
      </c>
      <c r="V76" s="141">
        <f t="shared" ca="1" si="71"/>
        <v>41176.470588235294</v>
      </c>
      <c r="W76" s="141">
        <f t="shared" ca="1" si="71"/>
        <v>41176.470588235294</v>
      </c>
      <c r="X76" s="141">
        <f t="shared" ca="1" si="71"/>
        <v>41176.470588235294</v>
      </c>
      <c r="Y76" s="141">
        <f t="shared" ca="1" si="72"/>
        <v>41176.470588235294</v>
      </c>
      <c r="Z76" s="141">
        <f t="shared" ca="1" si="72"/>
        <v>41176.470588235294</v>
      </c>
      <c r="AA76" s="141">
        <f t="shared" ca="1" si="72"/>
        <v>41176.470588235294</v>
      </c>
      <c r="AB76" s="141">
        <f t="shared" ca="1" si="72"/>
        <v>41176.470588235294</v>
      </c>
      <c r="AC76" s="141">
        <f t="shared" ca="1" si="72"/>
        <v>41176.470588235294</v>
      </c>
      <c r="AD76" s="141">
        <f t="shared" ca="1" si="72"/>
        <v>41176.470588235294</v>
      </c>
    </row>
    <row r="77" spans="1:30" ht="13" thickBot="1">
      <c r="B77" s="9"/>
      <c r="C77" s="31">
        <f t="shared" si="74"/>
        <v>2038</v>
      </c>
      <c r="D77" s="6" t="s">
        <v>21</v>
      </c>
      <c r="E77" s="186">
        <f ca="1">OFFSET('Regulatory Asset Base'!$X$156,$D34-1,0)</f>
        <v>384615.38461538462</v>
      </c>
      <c r="F77" s="141">
        <f t="shared" si="73"/>
        <v>0</v>
      </c>
      <c r="G77" s="141">
        <f t="shared" si="73"/>
        <v>0</v>
      </c>
      <c r="H77" s="141">
        <f t="shared" si="73"/>
        <v>0</v>
      </c>
      <c r="I77" s="141">
        <f t="shared" si="73"/>
        <v>0</v>
      </c>
      <c r="J77" s="141">
        <f t="shared" si="73"/>
        <v>0</v>
      </c>
      <c r="K77" s="141">
        <f t="shared" si="73"/>
        <v>0</v>
      </c>
      <c r="L77" s="141">
        <f t="shared" si="73"/>
        <v>0</v>
      </c>
      <c r="M77" s="141">
        <f t="shared" si="73"/>
        <v>0</v>
      </c>
      <c r="N77" s="141">
        <f t="shared" si="73"/>
        <v>0</v>
      </c>
      <c r="O77" s="141">
        <f t="shared" si="73"/>
        <v>0</v>
      </c>
      <c r="P77" s="141">
        <f t="shared" si="71"/>
        <v>0</v>
      </c>
      <c r="Q77" s="141">
        <f t="shared" si="71"/>
        <v>0</v>
      </c>
      <c r="R77" s="141">
        <f t="shared" si="71"/>
        <v>0</v>
      </c>
      <c r="S77" s="141">
        <f t="shared" si="71"/>
        <v>0</v>
      </c>
      <c r="T77" s="141">
        <f t="shared" ca="1" si="71"/>
        <v>7692.3076923076924</v>
      </c>
      <c r="U77" s="141">
        <f t="shared" ca="1" si="71"/>
        <v>7692.3076923076924</v>
      </c>
      <c r="V77" s="141">
        <f t="shared" ca="1" si="71"/>
        <v>7692.3076923076924</v>
      </c>
      <c r="W77" s="141">
        <f t="shared" ca="1" si="71"/>
        <v>7692.3076923076924</v>
      </c>
      <c r="X77" s="141">
        <f t="shared" ca="1" si="71"/>
        <v>7692.3076923076924</v>
      </c>
      <c r="Y77" s="141">
        <f t="shared" ca="1" si="72"/>
        <v>7692.3076923076924</v>
      </c>
      <c r="Z77" s="141">
        <f t="shared" ca="1" si="72"/>
        <v>7692.3076923076924</v>
      </c>
      <c r="AA77" s="141">
        <f t="shared" ca="1" si="72"/>
        <v>7692.3076923076924</v>
      </c>
      <c r="AB77" s="141">
        <f t="shared" ca="1" si="72"/>
        <v>7692.3076923076924</v>
      </c>
      <c r="AC77" s="141">
        <f t="shared" ca="1" si="72"/>
        <v>7692.3076923076924</v>
      </c>
      <c r="AD77" s="141">
        <f t="shared" ca="1" si="72"/>
        <v>7692.3076923076924</v>
      </c>
    </row>
    <row r="78" spans="1:30" ht="13" thickBot="1">
      <c r="B78" s="9"/>
      <c r="C78" s="31">
        <f t="shared" si="74"/>
        <v>2039</v>
      </c>
      <c r="D78" s="6" t="s">
        <v>21</v>
      </c>
      <c r="E78" s="186">
        <f ca="1">OFFSET('Regulatory Asset Base'!$Y$156,$D34-1,0)</f>
        <v>1578947.3684210526</v>
      </c>
      <c r="F78" s="141">
        <f t="shared" si="73"/>
        <v>0</v>
      </c>
      <c r="G78" s="141">
        <f t="shared" si="73"/>
        <v>0</v>
      </c>
      <c r="H78" s="141">
        <f t="shared" si="73"/>
        <v>0</v>
      </c>
      <c r="I78" s="141">
        <f t="shared" si="73"/>
        <v>0</v>
      </c>
      <c r="J78" s="141">
        <f t="shared" si="73"/>
        <v>0</v>
      </c>
      <c r="K78" s="141">
        <f t="shared" si="73"/>
        <v>0</v>
      </c>
      <c r="L78" s="141">
        <f t="shared" si="73"/>
        <v>0</v>
      </c>
      <c r="M78" s="141">
        <f t="shared" si="73"/>
        <v>0</v>
      </c>
      <c r="N78" s="141">
        <f t="shared" si="73"/>
        <v>0</v>
      </c>
      <c r="O78" s="141">
        <f t="shared" si="73"/>
        <v>0</v>
      </c>
      <c r="P78" s="141">
        <f t="shared" si="71"/>
        <v>0</v>
      </c>
      <c r="Q78" s="141">
        <f t="shared" si="71"/>
        <v>0</v>
      </c>
      <c r="R78" s="141">
        <f t="shared" si="71"/>
        <v>0</v>
      </c>
      <c r="S78" s="141">
        <f t="shared" si="71"/>
        <v>0</v>
      </c>
      <c r="T78" s="141">
        <f t="shared" si="71"/>
        <v>0</v>
      </c>
      <c r="U78" s="141">
        <f t="shared" ca="1" si="71"/>
        <v>31578.947368421053</v>
      </c>
      <c r="V78" s="141">
        <f t="shared" ca="1" si="71"/>
        <v>31578.947368421053</v>
      </c>
      <c r="W78" s="141">
        <f t="shared" ca="1" si="71"/>
        <v>31578.947368421053</v>
      </c>
      <c r="X78" s="141">
        <f t="shared" ca="1" si="71"/>
        <v>31578.947368421053</v>
      </c>
      <c r="Y78" s="141">
        <f t="shared" ca="1" si="72"/>
        <v>31578.947368421053</v>
      </c>
      <c r="Z78" s="141">
        <f t="shared" ca="1" si="72"/>
        <v>31578.947368421053</v>
      </c>
      <c r="AA78" s="141">
        <f t="shared" ca="1" si="72"/>
        <v>31578.947368421053</v>
      </c>
      <c r="AB78" s="141">
        <f t="shared" ca="1" si="72"/>
        <v>31578.947368421053</v>
      </c>
      <c r="AC78" s="141">
        <f t="shared" ca="1" si="72"/>
        <v>31578.947368421053</v>
      </c>
      <c r="AD78" s="141">
        <f t="shared" ca="1" si="72"/>
        <v>31578.947368421053</v>
      </c>
    </row>
    <row r="79" spans="1:30" ht="13" thickBot="1">
      <c r="B79" s="9"/>
      <c r="C79" s="31">
        <f t="shared" si="74"/>
        <v>2040</v>
      </c>
      <c r="D79" s="6" t="s">
        <v>21</v>
      </c>
      <c r="E79" s="186">
        <f ca="1">OFFSET('Regulatory Asset Base'!$Z$156,$D34-1,0)</f>
        <v>2454545.4545454546</v>
      </c>
      <c r="F79" s="141">
        <f t="shared" si="73"/>
        <v>0</v>
      </c>
      <c r="G79" s="141">
        <f t="shared" si="73"/>
        <v>0</v>
      </c>
      <c r="H79" s="141">
        <f t="shared" si="73"/>
        <v>0</v>
      </c>
      <c r="I79" s="141">
        <f t="shared" si="73"/>
        <v>0</v>
      </c>
      <c r="J79" s="141">
        <f t="shared" si="73"/>
        <v>0</v>
      </c>
      <c r="K79" s="141">
        <f t="shared" si="73"/>
        <v>0</v>
      </c>
      <c r="L79" s="141">
        <f t="shared" si="73"/>
        <v>0</v>
      </c>
      <c r="M79" s="141">
        <f t="shared" si="73"/>
        <v>0</v>
      </c>
      <c r="N79" s="141">
        <f t="shared" si="73"/>
        <v>0</v>
      </c>
      <c r="O79" s="141">
        <f t="shared" si="73"/>
        <v>0</v>
      </c>
      <c r="P79" s="141">
        <f t="shared" ref="P79:AD82" si="75">IF(P$4&lt;$C79,0,IF(P$4&gt;=$C79+$D$11,0,$E79/$D$11))</f>
        <v>0</v>
      </c>
      <c r="Q79" s="141">
        <f t="shared" si="75"/>
        <v>0</v>
      </c>
      <c r="R79" s="141">
        <f t="shared" si="75"/>
        <v>0</v>
      </c>
      <c r="S79" s="141">
        <f t="shared" si="75"/>
        <v>0</v>
      </c>
      <c r="T79" s="141">
        <f t="shared" si="75"/>
        <v>0</v>
      </c>
      <c r="U79" s="141">
        <f t="shared" si="75"/>
        <v>0</v>
      </c>
      <c r="V79" s="141">
        <f t="shared" ca="1" si="75"/>
        <v>49090.909090909088</v>
      </c>
      <c r="W79" s="141">
        <f t="shared" ca="1" si="75"/>
        <v>49090.909090909088</v>
      </c>
      <c r="X79" s="141">
        <f t="shared" ca="1" si="75"/>
        <v>49090.909090909088</v>
      </c>
      <c r="Y79" s="141">
        <f t="shared" ca="1" si="75"/>
        <v>49090.909090909088</v>
      </c>
      <c r="Z79" s="141">
        <f t="shared" ca="1" si="75"/>
        <v>49090.909090909088</v>
      </c>
      <c r="AA79" s="141">
        <f t="shared" ca="1" si="75"/>
        <v>49090.909090909088</v>
      </c>
      <c r="AB79" s="141">
        <f t="shared" ca="1" si="75"/>
        <v>49090.909090909088</v>
      </c>
      <c r="AC79" s="141">
        <f t="shared" ca="1" si="75"/>
        <v>49090.909090909088</v>
      </c>
      <c r="AD79" s="141">
        <f t="shared" ca="1" si="75"/>
        <v>49090.909090909088</v>
      </c>
    </row>
    <row r="80" spans="1:30" ht="13" thickBot="1">
      <c r="B80" s="9"/>
      <c r="C80" s="31">
        <f t="shared" si="74"/>
        <v>2041</v>
      </c>
      <c r="D80" s="6" t="s">
        <v>21</v>
      </c>
      <c r="E80" s="186">
        <f ca="1">OFFSET('Regulatory Asset Base'!$AA$156,$D34-1,0)</f>
        <v>1916666.6666666667</v>
      </c>
      <c r="F80" s="141">
        <f t="shared" si="73"/>
        <v>0</v>
      </c>
      <c r="G80" s="141">
        <f t="shared" si="73"/>
        <v>0</v>
      </c>
      <c r="H80" s="141">
        <f t="shared" si="73"/>
        <v>0</v>
      </c>
      <c r="I80" s="141">
        <f t="shared" si="73"/>
        <v>0</v>
      </c>
      <c r="J80" s="141">
        <f t="shared" si="73"/>
        <v>0</v>
      </c>
      <c r="K80" s="141">
        <f t="shared" si="73"/>
        <v>0</v>
      </c>
      <c r="L80" s="141">
        <f t="shared" si="73"/>
        <v>0</v>
      </c>
      <c r="M80" s="141">
        <f t="shared" si="73"/>
        <v>0</v>
      </c>
      <c r="N80" s="141">
        <f t="shared" si="73"/>
        <v>0</v>
      </c>
      <c r="O80" s="141">
        <f t="shared" si="73"/>
        <v>0</v>
      </c>
      <c r="P80" s="141">
        <f t="shared" si="75"/>
        <v>0</v>
      </c>
      <c r="Q80" s="141">
        <f t="shared" si="75"/>
        <v>0</v>
      </c>
      <c r="R80" s="141">
        <f t="shared" si="75"/>
        <v>0</v>
      </c>
      <c r="S80" s="141">
        <f t="shared" si="75"/>
        <v>0</v>
      </c>
      <c r="T80" s="141">
        <f t="shared" si="75"/>
        <v>0</v>
      </c>
      <c r="U80" s="141">
        <f t="shared" si="75"/>
        <v>0</v>
      </c>
      <c r="V80" s="141">
        <f t="shared" si="75"/>
        <v>0</v>
      </c>
      <c r="W80" s="141">
        <f t="shared" ca="1" si="75"/>
        <v>38333.333333333336</v>
      </c>
      <c r="X80" s="141">
        <f t="shared" ca="1" si="75"/>
        <v>38333.333333333336</v>
      </c>
      <c r="Y80" s="141">
        <f t="shared" ca="1" si="75"/>
        <v>38333.333333333336</v>
      </c>
      <c r="Z80" s="141">
        <f t="shared" ca="1" si="75"/>
        <v>38333.333333333336</v>
      </c>
      <c r="AA80" s="141">
        <f t="shared" ca="1" si="75"/>
        <v>38333.333333333336</v>
      </c>
      <c r="AB80" s="141">
        <f t="shared" ca="1" si="75"/>
        <v>38333.333333333336</v>
      </c>
      <c r="AC80" s="141">
        <f t="shared" ca="1" si="75"/>
        <v>38333.333333333336</v>
      </c>
      <c r="AD80" s="141">
        <f t="shared" ca="1" si="75"/>
        <v>38333.333333333336</v>
      </c>
    </row>
    <row r="81" spans="1:30" ht="11.5" customHeight="1" thickBot="1">
      <c r="B81" s="9"/>
      <c r="C81" s="31">
        <f t="shared" si="74"/>
        <v>2042</v>
      </c>
      <c r="D81" s="6" t="s">
        <v>21</v>
      </c>
      <c r="E81" s="186">
        <f ca="1">OFFSET('Regulatory Asset Base'!$AB$156,$D34-1,0)</f>
        <v>250000</v>
      </c>
      <c r="F81" s="141">
        <f t="shared" si="73"/>
        <v>0</v>
      </c>
      <c r="G81" s="141">
        <f t="shared" si="73"/>
        <v>0</v>
      </c>
      <c r="H81" s="141">
        <f t="shared" si="73"/>
        <v>0</v>
      </c>
      <c r="I81" s="141">
        <f t="shared" si="73"/>
        <v>0</v>
      </c>
      <c r="J81" s="141">
        <f t="shared" si="73"/>
        <v>0</v>
      </c>
      <c r="K81" s="141">
        <f t="shared" si="73"/>
        <v>0</v>
      </c>
      <c r="L81" s="141">
        <f t="shared" si="73"/>
        <v>0</v>
      </c>
      <c r="M81" s="141">
        <f t="shared" si="73"/>
        <v>0</v>
      </c>
      <c r="N81" s="141">
        <f t="shared" si="73"/>
        <v>0</v>
      </c>
      <c r="O81" s="141">
        <f t="shared" si="73"/>
        <v>0</v>
      </c>
      <c r="P81" s="141">
        <f t="shared" si="75"/>
        <v>0</v>
      </c>
      <c r="Q81" s="141">
        <f t="shared" si="75"/>
        <v>0</v>
      </c>
      <c r="R81" s="141">
        <f t="shared" si="75"/>
        <v>0</v>
      </c>
      <c r="S81" s="141">
        <f t="shared" si="75"/>
        <v>0</v>
      </c>
      <c r="T81" s="141">
        <f t="shared" si="75"/>
        <v>0</v>
      </c>
      <c r="U81" s="141">
        <f t="shared" si="75"/>
        <v>0</v>
      </c>
      <c r="V81" s="141">
        <f t="shared" si="75"/>
        <v>0</v>
      </c>
      <c r="W81" s="141">
        <f t="shared" si="75"/>
        <v>0</v>
      </c>
      <c r="X81" s="141">
        <f t="shared" ca="1" si="75"/>
        <v>5000</v>
      </c>
      <c r="Y81" s="141">
        <f t="shared" ca="1" si="75"/>
        <v>5000</v>
      </c>
      <c r="Z81" s="141">
        <f t="shared" ca="1" si="75"/>
        <v>5000</v>
      </c>
      <c r="AA81" s="141">
        <f t="shared" ca="1" si="75"/>
        <v>5000</v>
      </c>
      <c r="AB81" s="141">
        <f t="shared" ca="1" si="75"/>
        <v>5000</v>
      </c>
      <c r="AC81" s="141">
        <f t="shared" ca="1" si="75"/>
        <v>5000</v>
      </c>
      <c r="AD81" s="141">
        <f t="shared" ca="1" si="75"/>
        <v>5000</v>
      </c>
    </row>
    <row r="82" spans="1:30" ht="13" thickBot="1">
      <c r="B82" s="9"/>
      <c r="C82" s="31">
        <f t="shared" si="74"/>
        <v>2043</v>
      </c>
      <c r="D82" s="6" t="s">
        <v>21</v>
      </c>
      <c r="E82" s="186">
        <f ca="1">OFFSET('Regulatory Asset Base'!$AC$156,$D34-1,0)</f>
        <v>1764705.8823529412</v>
      </c>
      <c r="F82" s="141">
        <f t="shared" si="73"/>
        <v>0</v>
      </c>
      <c r="G82" s="141">
        <f t="shared" si="73"/>
        <v>0</v>
      </c>
      <c r="H82" s="141">
        <f t="shared" si="73"/>
        <v>0</v>
      </c>
      <c r="I82" s="141">
        <f t="shared" si="73"/>
        <v>0</v>
      </c>
      <c r="J82" s="141">
        <f t="shared" si="73"/>
        <v>0</v>
      </c>
      <c r="K82" s="141">
        <f t="shared" si="73"/>
        <v>0</v>
      </c>
      <c r="L82" s="141">
        <f t="shared" si="73"/>
        <v>0</v>
      </c>
      <c r="M82" s="141">
        <f t="shared" si="73"/>
        <v>0</v>
      </c>
      <c r="N82" s="141">
        <f t="shared" si="73"/>
        <v>0</v>
      </c>
      <c r="O82" s="141">
        <f t="shared" si="73"/>
        <v>0</v>
      </c>
      <c r="P82" s="141">
        <f t="shared" si="75"/>
        <v>0</v>
      </c>
      <c r="Q82" s="141">
        <f t="shared" si="75"/>
        <v>0</v>
      </c>
      <c r="R82" s="141">
        <f t="shared" si="75"/>
        <v>0</v>
      </c>
      <c r="S82" s="141">
        <f t="shared" si="75"/>
        <v>0</v>
      </c>
      <c r="T82" s="141">
        <f t="shared" si="75"/>
        <v>0</v>
      </c>
      <c r="U82" s="141">
        <f t="shared" si="75"/>
        <v>0</v>
      </c>
      <c r="V82" s="141">
        <f t="shared" si="75"/>
        <v>0</v>
      </c>
      <c r="W82" s="141">
        <f t="shared" si="75"/>
        <v>0</v>
      </c>
      <c r="X82" s="141">
        <f t="shared" si="75"/>
        <v>0</v>
      </c>
      <c r="Y82" s="141">
        <f t="shared" ca="1" si="75"/>
        <v>35294.117647058825</v>
      </c>
      <c r="Z82" s="141">
        <f t="shared" ca="1" si="75"/>
        <v>35294.117647058825</v>
      </c>
      <c r="AA82" s="141">
        <f t="shared" ca="1" si="75"/>
        <v>35294.117647058825</v>
      </c>
      <c r="AB82" s="141">
        <f t="shared" ca="1" si="75"/>
        <v>35294.117647058825</v>
      </c>
      <c r="AC82" s="141">
        <f t="shared" ca="1" si="75"/>
        <v>35294.117647058825</v>
      </c>
      <c r="AD82" s="141">
        <f t="shared" ca="1" si="75"/>
        <v>35294.117647058825</v>
      </c>
    </row>
    <row r="83" spans="1:30" s="54" customFormat="1" ht="13.5" thickBot="1">
      <c r="A83" s="184"/>
      <c r="B83" s="185"/>
      <c r="C83" s="183" t="s">
        <v>166</v>
      </c>
      <c r="D83" s="6" t="s">
        <v>21</v>
      </c>
      <c r="E83" s="187"/>
      <c r="F83" s="188">
        <f>SUM(F63:F82)</f>
        <v>0</v>
      </c>
      <c r="G83" s="188">
        <f t="shared" ref="G83" ca="1" si="76">SUM(G63:G82)</f>
        <v>578000</v>
      </c>
      <c r="H83" s="188">
        <f t="shared" ref="H83" ca="1" si="77">SUM(H63:H82)</f>
        <v>586333.33333333337</v>
      </c>
      <c r="I83" s="188">
        <f t="shared" ref="I83" ca="1" si="78">SUM(I63:I82)</f>
        <v>626333.33333333337</v>
      </c>
      <c r="J83" s="188">
        <f t="shared" ref="J83" ca="1" si="79">SUM(J63:J82)</f>
        <v>626333.33333333337</v>
      </c>
      <c r="K83" s="188">
        <f t="shared" ref="K83" ca="1" si="80">SUM(K63:K82)</f>
        <v>633000</v>
      </c>
      <c r="L83" s="188">
        <f t="shared" ref="L83" ca="1" si="81">SUM(L63:L82)</f>
        <v>640692.30769230775</v>
      </c>
      <c r="M83" s="188">
        <f t="shared" ref="M83" ca="1" si="82">SUM(M63:M82)</f>
        <v>640692.30769230775</v>
      </c>
      <c r="N83" s="188">
        <f t="shared" ref="N83" ca="1" si="83">SUM(N63:N82)</f>
        <v>695237.76223776233</v>
      </c>
      <c r="O83" s="188">
        <f t="shared" ref="O83" ca="1" si="84">SUM(O63:O82)</f>
        <v>695237.76223776233</v>
      </c>
      <c r="P83" s="188">
        <f t="shared" ref="P83" ca="1" si="85">SUM(P63:P82)</f>
        <v>700500.92013249919</v>
      </c>
      <c r="Q83" s="188">
        <f t="shared" ref="Q83" ca="1" si="86">SUM(Q63:Q82)</f>
        <v>700500.92013249919</v>
      </c>
      <c r="R83" s="188">
        <f t="shared" ref="R83" ca="1" si="87">SUM(R63:R82)</f>
        <v>750500.92013249919</v>
      </c>
      <c r="S83" s="188">
        <f t="shared" ref="S83" ca="1" si="88">SUM(S63:S82)</f>
        <v>791677.39072073449</v>
      </c>
      <c r="T83" s="188">
        <f t="shared" ref="T83" ca="1" si="89">SUM(T63:T82)</f>
        <v>799369.69841304224</v>
      </c>
      <c r="U83" s="188">
        <f t="shared" ref="U83" ca="1" si="90">SUM(U63:U82)</f>
        <v>830948.64578146324</v>
      </c>
      <c r="V83" s="188">
        <f t="shared" ref="V83" ca="1" si="91">SUM(V63:V82)</f>
        <v>880039.5548723723</v>
      </c>
      <c r="W83" s="188">
        <f t="shared" ref="W83" ca="1" si="92">SUM(W63:W82)</f>
        <v>918372.88820570568</v>
      </c>
      <c r="X83" s="188">
        <f t="shared" ref="X83" ca="1" si="93">SUM(X63:X82)</f>
        <v>923372.88820570568</v>
      </c>
      <c r="Y83" s="188">
        <f t="shared" ref="Y83" ca="1" si="94">SUM(Y63:Y82)</f>
        <v>958667.00585276447</v>
      </c>
      <c r="Z83" s="188">
        <f t="shared" ref="Z83" ca="1" si="95">SUM(Z63:Z82)</f>
        <v>958667.00585276447</v>
      </c>
      <c r="AA83" s="188">
        <f t="shared" ref="AA83" ca="1" si="96">SUM(AA63:AA82)</f>
        <v>958667.00585276447</v>
      </c>
      <c r="AB83" s="188">
        <f t="shared" ref="AB83" ca="1" si="97">SUM(AB63:AB82)</f>
        <v>958667.00585276447</v>
      </c>
      <c r="AC83" s="188">
        <f t="shared" ref="AC83" ca="1" si="98">SUM(AC63:AC82)</f>
        <v>958667.00585276447</v>
      </c>
      <c r="AD83" s="188">
        <f t="shared" ref="AD83" ca="1" si="99">SUM(AD63:AD82)</f>
        <v>958667.00585276447</v>
      </c>
    </row>
    <row r="84" spans="1:30" ht="13">
      <c r="A84" s="18"/>
      <c r="B84" s="19"/>
      <c r="C84" s="20"/>
      <c r="D84" s="18"/>
      <c r="E84" s="18"/>
      <c r="F84" s="18"/>
      <c r="G84" s="18"/>
      <c r="H84" s="18"/>
      <c r="I84" s="45"/>
      <c r="J84" s="18"/>
      <c r="K84" s="18"/>
      <c r="L84" s="18"/>
      <c r="M84" s="18"/>
      <c r="N84" s="18"/>
      <c r="O84" s="18"/>
      <c r="P84" s="6"/>
      <c r="Q84" s="6"/>
      <c r="R84" s="6"/>
      <c r="S84" s="6"/>
      <c r="T84" s="6"/>
      <c r="U84" s="6"/>
    </row>
    <row r="86" spans="1:30" s="101" customFormat="1" ht="13">
      <c r="A86" s="130"/>
      <c r="B86" s="132">
        <f>D86+2</f>
        <v>4</v>
      </c>
      <c r="C86" s="130" t="str">
        <f>LOOKUP(D86,$B$11:$C$20)</f>
        <v>Building and Fixtures</v>
      </c>
      <c r="D86" s="130">
        <v>2</v>
      </c>
      <c r="E86" s="130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</row>
    <row r="87" spans="1:30">
      <c r="A87" s="46"/>
      <c r="B87" s="14"/>
      <c r="C87" s="13"/>
      <c r="D87" s="21"/>
      <c r="E87" s="12"/>
      <c r="F87" s="3"/>
      <c r="G87" s="2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30" ht="14.5" customHeight="1">
      <c r="A88" s="22"/>
      <c r="B88" s="47"/>
      <c r="C88" s="47" t="s">
        <v>48</v>
      </c>
      <c r="D88" s="12"/>
      <c r="E88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30"/>
      <c r="Q88" s="30"/>
      <c r="R88" s="30"/>
      <c r="S88" s="30"/>
      <c r="T88" s="30"/>
      <c r="U88" s="30"/>
    </row>
    <row r="89" spans="1:30">
      <c r="A89" s="10"/>
      <c r="B89" s="10"/>
      <c r="C89" s="10"/>
      <c r="D89" s="257"/>
      <c r="E8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</row>
    <row r="90" spans="1:30" ht="12" customHeight="1">
      <c r="A90" s="10"/>
      <c r="B90" s="10"/>
      <c r="C90" s="10"/>
      <c r="D90" s="257"/>
      <c r="E90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</row>
    <row r="91" spans="1:30" ht="11.5" customHeight="1">
      <c r="A91" s="10"/>
      <c r="B91" s="10"/>
      <c r="C91" s="76" t="s">
        <v>165</v>
      </c>
      <c r="D91" s="258" t="s">
        <v>21</v>
      </c>
      <c r="E91"/>
      <c r="F91" s="182">
        <f>LOOKUP(D86,$B$11:$B$20,$F$11:$F$20)</f>
        <v>5100000000</v>
      </c>
      <c r="G91" s="139">
        <f>F91</f>
        <v>5100000000</v>
      </c>
      <c r="H91" s="139">
        <f>G91</f>
        <v>5100000000</v>
      </c>
      <c r="I91" s="139">
        <f t="shared" ref="I91:AD91" si="100">H91</f>
        <v>5100000000</v>
      </c>
      <c r="J91" s="139">
        <f t="shared" si="100"/>
        <v>5100000000</v>
      </c>
      <c r="K91" s="139">
        <f t="shared" si="100"/>
        <v>5100000000</v>
      </c>
      <c r="L91" s="139">
        <f t="shared" si="100"/>
        <v>5100000000</v>
      </c>
      <c r="M91" s="139">
        <f t="shared" si="100"/>
        <v>5100000000</v>
      </c>
      <c r="N91" s="139">
        <f t="shared" si="100"/>
        <v>5100000000</v>
      </c>
      <c r="O91" s="139">
        <f t="shared" si="100"/>
        <v>5100000000</v>
      </c>
      <c r="P91" s="139">
        <f t="shared" si="100"/>
        <v>5100000000</v>
      </c>
      <c r="Q91" s="139">
        <f t="shared" si="100"/>
        <v>5100000000</v>
      </c>
      <c r="R91" s="139">
        <f t="shared" si="100"/>
        <v>5100000000</v>
      </c>
      <c r="S91" s="139">
        <f t="shared" si="100"/>
        <v>5100000000</v>
      </c>
      <c r="T91" s="139">
        <f t="shared" si="100"/>
        <v>5100000000</v>
      </c>
      <c r="U91" s="139">
        <f t="shared" si="100"/>
        <v>5100000000</v>
      </c>
      <c r="V91" s="139">
        <f t="shared" si="100"/>
        <v>5100000000</v>
      </c>
      <c r="W91" s="139">
        <f t="shared" si="100"/>
        <v>5100000000</v>
      </c>
      <c r="X91" s="139">
        <f t="shared" si="100"/>
        <v>5100000000</v>
      </c>
      <c r="Y91" s="139">
        <f t="shared" si="100"/>
        <v>5100000000</v>
      </c>
      <c r="Z91" s="139">
        <f t="shared" si="100"/>
        <v>5100000000</v>
      </c>
      <c r="AA91" s="139">
        <f t="shared" si="100"/>
        <v>5100000000</v>
      </c>
      <c r="AB91" s="139">
        <f t="shared" si="100"/>
        <v>5100000000</v>
      </c>
      <c r="AC91" s="139">
        <f t="shared" si="100"/>
        <v>5100000000</v>
      </c>
      <c r="AD91" s="139">
        <f t="shared" si="100"/>
        <v>5100000000</v>
      </c>
    </row>
    <row r="92" spans="1:30" ht="11.5" customHeight="1">
      <c r="A92" s="10"/>
      <c r="B92" s="10"/>
      <c r="C92" s="76" t="s">
        <v>163</v>
      </c>
      <c r="D92" s="258" t="s">
        <v>21</v>
      </c>
      <c r="E92"/>
      <c r="F92" s="182"/>
      <c r="G92" s="139">
        <f>F97</f>
        <v>5100000000</v>
      </c>
      <c r="H92" s="139">
        <f>G97</f>
        <v>4998000000</v>
      </c>
      <c r="I92" s="139">
        <f t="shared" ref="I92:Z92" si="101">H97</f>
        <v>4896000000</v>
      </c>
      <c r="J92" s="139">
        <f t="shared" si="101"/>
        <v>4794000000</v>
      </c>
      <c r="K92" s="139">
        <f t="shared" si="101"/>
        <v>4692000000</v>
      </c>
      <c r="L92" s="139">
        <f t="shared" si="101"/>
        <v>4590000000</v>
      </c>
      <c r="M92" s="139">
        <f t="shared" si="101"/>
        <v>4488000000</v>
      </c>
      <c r="N92" s="139">
        <f t="shared" si="101"/>
        <v>4386000000</v>
      </c>
      <c r="O92" s="139">
        <f t="shared" si="101"/>
        <v>4284000000</v>
      </c>
      <c r="P92" s="139">
        <f t="shared" si="101"/>
        <v>4182000000</v>
      </c>
      <c r="Q92" s="139">
        <f t="shared" si="101"/>
        <v>4080000000</v>
      </c>
      <c r="R92" s="139">
        <f t="shared" si="101"/>
        <v>3978000000</v>
      </c>
      <c r="S92" s="139">
        <f t="shared" si="101"/>
        <v>3876000000</v>
      </c>
      <c r="T92" s="139">
        <f t="shared" si="101"/>
        <v>3774000000</v>
      </c>
      <c r="U92" s="139">
        <f t="shared" si="101"/>
        <v>3672000000</v>
      </c>
      <c r="V92" s="139">
        <f t="shared" si="101"/>
        <v>3570000000</v>
      </c>
      <c r="W92" s="139">
        <f t="shared" si="101"/>
        <v>3468000000</v>
      </c>
      <c r="X92" s="139">
        <f t="shared" si="101"/>
        <v>3366000000</v>
      </c>
      <c r="Y92" s="139">
        <f t="shared" si="101"/>
        <v>3264000000</v>
      </c>
      <c r="Z92" s="139">
        <f t="shared" si="101"/>
        <v>3162000000</v>
      </c>
      <c r="AA92" s="139">
        <f>Z97</f>
        <v>3060000000</v>
      </c>
      <c r="AB92" s="139">
        <f t="shared" ref="AB92:AD92" si="102">AA97</f>
        <v>2958000000</v>
      </c>
      <c r="AC92" s="139">
        <f t="shared" si="102"/>
        <v>2856000000</v>
      </c>
      <c r="AD92" s="139">
        <f t="shared" si="102"/>
        <v>2754000000</v>
      </c>
    </row>
    <row r="93" spans="1:30">
      <c r="A93" s="10"/>
      <c r="B93" s="10"/>
      <c r="C93" s="76" t="s">
        <v>162</v>
      </c>
      <c r="D93" s="258" t="s">
        <v>21</v>
      </c>
      <c r="E93"/>
      <c r="F93" s="140"/>
      <c r="G93" s="140">
        <f t="shared" ref="G93:AD93" si="103">LOOKUP($D86,$B$11:$B$20,$E$11:$E$20)</f>
        <v>0.02</v>
      </c>
      <c r="H93" s="140">
        <f t="shared" si="103"/>
        <v>0.02</v>
      </c>
      <c r="I93" s="140">
        <f t="shared" si="103"/>
        <v>0.02</v>
      </c>
      <c r="J93" s="140">
        <f t="shared" si="103"/>
        <v>0.02</v>
      </c>
      <c r="K93" s="140">
        <f t="shared" si="103"/>
        <v>0.02</v>
      </c>
      <c r="L93" s="140">
        <f t="shared" si="103"/>
        <v>0.02</v>
      </c>
      <c r="M93" s="140">
        <f t="shared" si="103"/>
        <v>0.02</v>
      </c>
      <c r="N93" s="140">
        <f t="shared" si="103"/>
        <v>0.02</v>
      </c>
      <c r="O93" s="140">
        <f t="shared" si="103"/>
        <v>0.02</v>
      </c>
      <c r="P93" s="140">
        <f t="shared" si="103"/>
        <v>0.02</v>
      </c>
      <c r="Q93" s="140">
        <f t="shared" si="103"/>
        <v>0.02</v>
      </c>
      <c r="R93" s="140">
        <f t="shared" si="103"/>
        <v>0.02</v>
      </c>
      <c r="S93" s="140">
        <f t="shared" si="103"/>
        <v>0.02</v>
      </c>
      <c r="T93" s="140">
        <f t="shared" si="103"/>
        <v>0.02</v>
      </c>
      <c r="U93" s="140">
        <f t="shared" si="103"/>
        <v>0.02</v>
      </c>
      <c r="V93" s="140">
        <f t="shared" si="103"/>
        <v>0.02</v>
      </c>
      <c r="W93" s="140">
        <f t="shared" si="103"/>
        <v>0.02</v>
      </c>
      <c r="X93" s="140">
        <f t="shared" si="103"/>
        <v>0.02</v>
      </c>
      <c r="Y93" s="140">
        <f t="shared" si="103"/>
        <v>0.02</v>
      </c>
      <c r="Z93" s="140">
        <f t="shared" si="103"/>
        <v>0.02</v>
      </c>
      <c r="AA93" s="140">
        <f t="shared" si="103"/>
        <v>0.02</v>
      </c>
      <c r="AB93" s="140">
        <f t="shared" si="103"/>
        <v>0.02</v>
      </c>
      <c r="AC93" s="140">
        <f t="shared" si="103"/>
        <v>0.02</v>
      </c>
      <c r="AD93" s="140">
        <f t="shared" si="103"/>
        <v>0.02</v>
      </c>
    </row>
    <row r="94" spans="1:30">
      <c r="A94" s="10"/>
      <c r="B94" s="10"/>
      <c r="C94" s="76" t="s">
        <v>13</v>
      </c>
      <c r="D94" s="258" t="s">
        <v>21</v>
      </c>
      <c r="E94"/>
      <c r="F94" s="139">
        <f t="shared" ref="F94:N94" si="104">E96</f>
        <v>0</v>
      </c>
      <c r="G94" s="139">
        <f t="shared" si="104"/>
        <v>0</v>
      </c>
      <c r="H94" s="139">
        <f t="shared" si="104"/>
        <v>102000000</v>
      </c>
      <c r="I94" s="139">
        <f t="shared" si="104"/>
        <v>204000000</v>
      </c>
      <c r="J94" s="139">
        <f t="shared" si="104"/>
        <v>306000000</v>
      </c>
      <c r="K94" s="139">
        <f t="shared" si="104"/>
        <v>408000000</v>
      </c>
      <c r="L94" s="139">
        <f t="shared" si="104"/>
        <v>510000000</v>
      </c>
      <c r="M94" s="139">
        <f t="shared" si="104"/>
        <v>612000000</v>
      </c>
      <c r="N94" s="139">
        <f t="shared" si="104"/>
        <v>714000000</v>
      </c>
      <c r="O94" s="139">
        <f t="shared" ref="O94" si="105">N96</f>
        <v>816000000</v>
      </c>
      <c r="P94" s="139">
        <f t="shared" ref="P94" si="106">O96</f>
        <v>918000000</v>
      </c>
      <c r="Q94" s="139">
        <f t="shared" ref="Q94" si="107">P96</f>
        <v>1020000000</v>
      </c>
      <c r="R94" s="139">
        <f t="shared" ref="R94" si="108">Q96</f>
        <v>1122000000</v>
      </c>
      <c r="S94" s="139">
        <f t="shared" ref="S94" si="109">R96</f>
        <v>1224000000</v>
      </c>
      <c r="T94" s="139">
        <f t="shared" ref="T94" si="110">S96</f>
        <v>1326000000</v>
      </c>
      <c r="U94" s="139">
        <f t="shared" ref="U94" si="111">T96</f>
        <v>1428000000</v>
      </c>
      <c r="V94" s="139">
        <f t="shared" ref="V94" si="112">U96</f>
        <v>1530000000</v>
      </c>
      <c r="W94" s="139">
        <f t="shared" ref="W94" si="113">V96</f>
        <v>1632000000</v>
      </c>
      <c r="X94" s="139">
        <f t="shared" ref="X94" si="114">W96</f>
        <v>1734000000</v>
      </c>
      <c r="Y94" s="139">
        <f t="shared" ref="Y94" si="115">X96</f>
        <v>1836000000</v>
      </c>
      <c r="Z94" s="139">
        <f t="shared" ref="Z94" si="116">Y96</f>
        <v>1938000000</v>
      </c>
      <c r="AA94" s="139">
        <f t="shared" ref="AA94" si="117">Z96</f>
        <v>2040000000</v>
      </c>
      <c r="AB94" s="139">
        <f t="shared" ref="AB94" si="118">AA96</f>
        <v>2142000000</v>
      </c>
      <c r="AC94" s="139">
        <f t="shared" ref="AC94" si="119">AB96</f>
        <v>2244000000</v>
      </c>
      <c r="AD94" s="139">
        <f t="shared" ref="AD94" si="120">AC96</f>
        <v>2346000000</v>
      </c>
    </row>
    <row r="95" spans="1:30">
      <c r="A95" s="10"/>
      <c r="B95" s="10"/>
      <c r="C95" s="76" t="s">
        <v>12</v>
      </c>
      <c r="D95" s="258" t="s">
        <v>21</v>
      </c>
      <c r="E95"/>
      <c r="F95" s="139">
        <f t="shared" ref="F95:Y95" si="121">IF(F92&gt;0,F91*F93,0)</f>
        <v>0</v>
      </c>
      <c r="G95" s="139">
        <f t="shared" si="121"/>
        <v>102000000</v>
      </c>
      <c r="H95" s="139">
        <f t="shared" si="121"/>
        <v>102000000</v>
      </c>
      <c r="I95" s="139">
        <f t="shared" si="121"/>
        <v>102000000</v>
      </c>
      <c r="J95" s="139">
        <f t="shared" si="121"/>
        <v>102000000</v>
      </c>
      <c r="K95" s="139">
        <f t="shared" si="121"/>
        <v>102000000</v>
      </c>
      <c r="L95" s="139">
        <f t="shared" si="121"/>
        <v>102000000</v>
      </c>
      <c r="M95" s="139">
        <f t="shared" si="121"/>
        <v>102000000</v>
      </c>
      <c r="N95" s="139">
        <f t="shared" si="121"/>
        <v>102000000</v>
      </c>
      <c r="O95" s="139">
        <f t="shared" si="121"/>
        <v>102000000</v>
      </c>
      <c r="P95" s="139">
        <f t="shared" si="121"/>
        <v>102000000</v>
      </c>
      <c r="Q95" s="139">
        <f t="shared" si="121"/>
        <v>102000000</v>
      </c>
      <c r="R95" s="139">
        <f t="shared" si="121"/>
        <v>102000000</v>
      </c>
      <c r="S95" s="139">
        <f t="shared" si="121"/>
        <v>102000000</v>
      </c>
      <c r="T95" s="139">
        <f t="shared" si="121"/>
        <v>102000000</v>
      </c>
      <c r="U95" s="139">
        <f t="shared" si="121"/>
        <v>102000000</v>
      </c>
      <c r="V95" s="139">
        <f t="shared" si="121"/>
        <v>102000000</v>
      </c>
      <c r="W95" s="139">
        <f t="shared" si="121"/>
        <v>102000000</v>
      </c>
      <c r="X95" s="139">
        <f t="shared" si="121"/>
        <v>102000000</v>
      </c>
      <c r="Y95" s="139">
        <f t="shared" si="121"/>
        <v>102000000</v>
      </c>
      <c r="Z95" s="139">
        <f>IF(Z92&gt;0,Z91*Z93,0)</f>
        <v>102000000</v>
      </c>
      <c r="AA95" s="139">
        <f>IF(AA92&gt;0,AA91*AA93,0)</f>
        <v>102000000</v>
      </c>
      <c r="AB95" s="139">
        <f>IF(AB92&gt;0,AB91*AB93,0)</f>
        <v>102000000</v>
      </c>
      <c r="AC95" s="139">
        <f>IF(AC92&gt;0,AC91*AC93,0)</f>
        <v>102000000</v>
      </c>
      <c r="AD95" s="139">
        <f>IF(AD92&gt;0,AD91*AD93,0)</f>
        <v>102000000</v>
      </c>
    </row>
    <row r="96" spans="1:30">
      <c r="A96" s="10"/>
      <c r="B96" s="10"/>
      <c r="C96" s="76" t="s">
        <v>5</v>
      </c>
      <c r="D96" s="258" t="s">
        <v>21</v>
      </c>
      <c r="E96"/>
      <c r="F96" s="139">
        <v>0</v>
      </c>
      <c r="G96" s="139">
        <f t="shared" ref="G96:AD96" si="122">SUM(G94:G95)</f>
        <v>102000000</v>
      </c>
      <c r="H96" s="139">
        <f t="shared" si="122"/>
        <v>204000000</v>
      </c>
      <c r="I96" s="139">
        <f t="shared" si="122"/>
        <v>306000000</v>
      </c>
      <c r="J96" s="139">
        <f t="shared" si="122"/>
        <v>408000000</v>
      </c>
      <c r="K96" s="139">
        <f t="shared" si="122"/>
        <v>510000000</v>
      </c>
      <c r="L96" s="139">
        <f t="shared" si="122"/>
        <v>612000000</v>
      </c>
      <c r="M96" s="139">
        <f t="shared" si="122"/>
        <v>714000000</v>
      </c>
      <c r="N96" s="139">
        <f t="shared" si="122"/>
        <v>816000000</v>
      </c>
      <c r="O96" s="139">
        <f t="shared" si="122"/>
        <v>918000000</v>
      </c>
      <c r="P96" s="139">
        <f t="shared" si="122"/>
        <v>1020000000</v>
      </c>
      <c r="Q96" s="139">
        <f t="shared" si="122"/>
        <v>1122000000</v>
      </c>
      <c r="R96" s="139">
        <f t="shared" si="122"/>
        <v>1224000000</v>
      </c>
      <c r="S96" s="139">
        <f t="shared" si="122"/>
        <v>1326000000</v>
      </c>
      <c r="T96" s="139">
        <f t="shared" si="122"/>
        <v>1428000000</v>
      </c>
      <c r="U96" s="139">
        <f t="shared" si="122"/>
        <v>1530000000</v>
      </c>
      <c r="V96" s="139">
        <f t="shared" si="122"/>
        <v>1632000000</v>
      </c>
      <c r="W96" s="139">
        <f t="shared" si="122"/>
        <v>1734000000</v>
      </c>
      <c r="X96" s="139">
        <f t="shared" si="122"/>
        <v>1836000000</v>
      </c>
      <c r="Y96" s="139">
        <f t="shared" si="122"/>
        <v>1938000000</v>
      </c>
      <c r="Z96" s="139">
        <f t="shared" si="122"/>
        <v>2040000000</v>
      </c>
      <c r="AA96" s="139">
        <f t="shared" si="122"/>
        <v>2142000000</v>
      </c>
      <c r="AB96" s="139">
        <f t="shared" si="122"/>
        <v>2244000000</v>
      </c>
      <c r="AC96" s="139">
        <f t="shared" si="122"/>
        <v>2346000000</v>
      </c>
      <c r="AD96" s="139">
        <f t="shared" si="122"/>
        <v>2448000000</v>
      </c>
    </row>
    <row r="97" spans="1:30">
      <c r="A97" s="10"/>
      <c r="B97" s="10"/>
      <c r="C97" s="76" t="s">
        <v>164</v>
      </c>
      <c r="D97" s="258" t="s">
        <v>21</v>
      </c>
      <c r="E97"/>
      <c r="F97" s="182">
        <f>LOOKUP(D86,$B$11:$B$20,$F$11:$F$20)</f>
        <v>5100000000</v>
      </c>
      <c r="G97" s="139">
        <f t="shared" ref="G97:AD97" si="123">G91-G96</f>
        <v>4998000000</v>
      </c>
      <c r="H97" s="139">
        <f t="shared" si="123"/>
        <v>4896000000</v>
      </c>
      <c r="I97" s="139">
        <f t="shared" si="123"/>
        <v>4794000000</v>
      </c>
      <c r="J97" s="139">
        <f t="shared" si="123"/>
        <v>4692000000</v>
      </c>
      <c r="K97" s="139">
        <f t="shared" si="123"/>
        <v>4590000000</v>
      </c>
      <c r="L97" s="139">
        <f t="shared" si="123"/>
        <v>4488000000</v>
      </c>
      <c r="M97" s="139">
        <f t="shared" si="123"/>
        <v>4386000000</v>
      </c>
      <c r="N97" s="139">
        <f t="shared" si="123"/>
        <v>4284000000</v>
      </c>
      <c r="O97" s="139">
        <f t="shared" si="123"/>
        <v>4182000000</v>
      </c>
      <c r="P97" s="139">
        <f t="shared" si="123"/>
        <v>4080000000</v>
      </c>
      <c r="Q97" s="139">
        <f t="shared" si="123"/>
        <v>3978000000</v>
      </c>
      <c r="R97" s="139">
        <f t="shared" si="123"/>
        <v>3876000000</v>
      </c>
      <c r="S97" s="139">
        <f t="shared" si="123"/>
        <v>3774000000</v>
      </c>
      <c r="T97" s="139">
        <f t="shared" si="123"/>
        <v>3672000000</v>
      </c>
      <c r="U97" s="139">
        <f t="shared" si="123"/>
        <v>3570000000</v>
      </c>
      <c r="V97" s="139">
        <f t="shared" si="123"/>
        <v>3468000000</v>
      </c>
      <c r="W97" s="139">
        <f t="shared" si="123"/>
        <v>3366000000</v>
      </c>
      <c r="X97" s="139">
        <f t="shared" si="123"/>
        <v>3264000000</v>
      </c>
      <c r="Y97" s="139">
        <f t="shared" si="123"/>
        <v>3162000000</v>
      </c>
      <c r="Z97" s="139">
        <f t="shared" si="123"/>
        <v>3060000000</v>
      </c>
      <c r="AA97" s="139">
        <f t="shared" si="123"/>
        <v>2958000000</v>
      </c>
      <c r="AB97" s="139">
        <f t="shared" si="123"/>
        <v>2856000000</v>
      </c>
      <c r="AC97" s="139">
        <f t="shared" si="123"/>
        <v>2754000000</v>
      </c>
      <c r="AD97" s="139">
        <f t="shared" si="123"/>
        <v>2652000000</v>
      </c>
    </row>
    <row r="98" spans="1:30">
      <c r="A98" s="48"/>
      <c r="B98" s="10"/>
      <c r="C98" s="10"/>
      <c r="D98" s="24"/>
      <c r="E98" s="23"/>
      <c r="F98" s="49"/>
      <c r="G98" s="23"/>
      <c r="H98" s="23"/>
      <c r="I98" s="23"/>
      <c r="J98" s="23"/>
      <c r="K98" s="23"/>
      <c r="L98" s="23"/>
      <c r="M98" s="23"/>
      <c r="N98" s="23"/>
      <c r="O98" s="23"/>
      <c r="P98"/>
      <c r="Q98"/>
      <c r="R98" s="10"/>
      <c r="S98" s="10"/>
      <c r="T98" s="10"/>
      <c r="U98" s="10"/>
    </row>
    <row r="99" spans="1:30">
      <c r="A99" s="48"/>
      <c r="B99" s="10"/>
      <c r="C99" s="10"/>
      <c r="D99" s="24"/>
      <c r="E99" s="23"/>
      <c r="F99" s="49"/>
      <c r="G99" s="23"/>
      <c r="H99" s="23"/>
      <c r="I99" s="23"/>
      <c r="J99" s="23"/>
      <c r="K99" s="23"/>
      <c r="L99" s="23"/>
      <c r="M99" s="23"/>
      <c r="N99" s="23"/>
      <c r="O99" s="23"/>
      <c r="P99"/>
      <c r="Q99"/>
      <c r="R99" s="10"/>
      <c r="S99" s="10"/>
      <c r="T99" s="10"/>
      <c r="U99" s="10"/>
    </row>
    <row r="100" spans="1:30">
      <c r="A100" s="10"/>
      <c r="B100" s="10"/>
      <c r="C100" s="50" t="s">
        <v>6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/>
      <c r="Q100"/>
      <c r="R100" s="10"/>
      <c r="S100" s="10"/>
      <c r="T100" s="10"/>
      <c r="U100" s="10"/>
    </row>
    <row r="101" spans="1:30">
      <c r="A101" s="5"/>
      <c r="B101" s="5"/>
      <c r="C101" s="77" t="s">
        <v>7</v>
      </c>
      <c r="D101" s="258" t="s">
        <v>21</v>
      </c>
      <c r="E101"/>
      <c r="F101" s="139">
        <v>0</v>
      </c>
      <c r="G101" s="139">
        <f>F105</f>
        <v>0</v>
      </c>
      <c r="H101" s="139">
        <f ca="1">G105</f>
        <v>445454545.4545455</v>
      </c>
      <c r="I101" s="139">
        <f t="shared" ref="I101" ca="1" si="124">H105</f>
        <v>694258373.20574176</v>
      </c>
      <c r="J101" s="139">
        <f t="shared" ref="J101" ca="1" si="125">I105</f>
        <v>689704306.22009587</v>
      </c>
      <c r="K101" s="142">
        <f t="shared" ref="K101" ca="1" si="126">J105</f>
        <v>986558133.97129202</v>
      </c>
      <c r="L101" s="142">
        <f t="shared" ref="L101" ca="1" si="127">K105</f>
        <v>965648803.8277514</v>
      </c>
      <c r="M101" s="142">
        <f t="shared" ref="M101" ca="1" si="128">L105</f>
        <v>1208078654.9707606</v>
      </c>
      <c r="N101" s="142">
        <f t="shared" ref="N101" ca="1" si="129">M105</f>
        <v>1590128389.1547053</v>
      </c>
      <c r="O101" s="142">
        <f t="shared" ref="O101" ca="1" si="130">N105</f>
        <v>1891978123.33865</v>
      </c>
      <c r="P101" s="142">
        <f t="shared" ref="P101" ca="1" si="131">O105</f>
        <v>2122716746.4114838</v>
      </c>
      <c r="Q101" s="142">
        <f t="shared" ref="Q101" ca="1" si="132">P105</f>
        <v>2343372328.548645</v>
      </c>
      <c r="R101" s="142">
        <f t="shared" ref="R101" ca="1" si="133">Q105</f>
        <v>2604120015.9489641</v>
      </c>
      <c r="S101" s="142">
        <f t="shared" ref="S101" ca="1" si="134">R105</f>
        <v>2551758179.5397592</v>
      </c>
      <c r="T101" s="142">
        <f t="shared" ref="T101" ca="1" si="135">S105</f>
        <v>2877191214.9254265</v>
      </c>
      <c r="U101" s="142">
        <f t="shared" ref="U101" ca="1" si="136">T105</f>
        <v>2817855019.5418625</v>
      </c>
      <c r="V101" s="142">
        <f t="shared" ref="V101" ca="1" si="137">U105</f>
        <v>3196281061.9205365</v>
      </c>
      <c r="W101" s="142">
        <f t="shared" ref="W101" ca="1" si="138">V105</f>
        <v>3126286649.753756</v>
      </c>
      <c r="X101" s="142">
        <f t="shared" ref="X101" ca="1" si="139">W105</f>
        <v>3316846065.3381715</v>
      </c>
      <c r="Y101" s="142">
        <f t="shared" ref="Y101" ca="1" si="140">X105</f>
        <v>3240056677.0948358</v>
      </c>
      <c r="Z101" s="142">
        <f t="shared" ref="Z101" ca="1" si="141">Y105</f>
        <v>3168067288.8515</v>
      </c>
      <c r="AA101" s="142">
        <f t="shared" ref="AA101" ca="1" si="142">Z105</f>
        <v>3341341058.5029011</v>
      </c>
      <c r="AB101" s="142">
        <f t="shared" ref="AB101" ca="1" si="143">AA105</f>
        <v>3543379448.037343</v>
      </c>
      <c r="AC101" s="139">
        <f t="shared" ref="AC101" ca="1" si="144">AB105</f>
        <v>3915935514.3394618</v>
      </c>
      <c r="AD101" s="139">
        <f t="shared" ref="AD101" ca="1" si="145">AC105</f>
        <v>3842279459.4294596</v>
      </c>
    </row>
    <row r="102" spans="1:30" ht="12" customHeight="1">
      <c r="A102" s="5"/>
      <c r="B102" s="5"/>
      <c r="C102" s="77" t="s">
        <v>4</v>
      </c>
      <c r="D102" s="258" t="s">
        <v>21</v>
      </c>
      <c r="E102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</row>
    <row r="103" spans="1:30">
      <c r="A103" s="5"/>
      <c r="B103" s="5"/>
      <c r="C103" s="77" t="s">
        <v>14</v>
      </c>
      <c r="D103" s="258" t="s">
        <v>21</v>
      </c>
      <c r="E103"/>
      <c r="F103" s="139">
        <f>INDEX('Regulatory Asset Base'!J$156:J$165,                    MATCH($C86,'Regulatory Asset Base'!$C$156:$C$165,0))</f>
        <v>0</v>
      </c>
      <c r="G103" s="139">
        <f>INDEX('Regulatory Asset Base'!K$156:K$165,                    MATCH($C86,'Regulatory Asset Base'!$C$156:$C$165,0))</f>
        <v>454545454.54545456</v>
      </c>
      <c r="H103" s="139">
        <f>INDEX('Regulatory Asset Base'!L$156:L$165,                    MATCH($C86,'Regulatory Asset Base'!$C$156:$C$165,0))</f>
        <v>263157894.7368421</v>
      </c>
      <c r="I103" s="139">
        <f>INDEX('Regulatory Asset Base'!M$156:M$165,                    MATCH($C86,'Regulatory Asset Base'!$C$156:$C$165,0))</f>
        <v>10000000</v>
      </c>
      <c r="J103" s="139">
        <f>INDEX('Regulatory Asset Base'!N$156:N$165,                    MATCH($C86,'Regulatory Asset Base'!$C$156:$C$165,0))</f>
        <v>317763157.89473683</v>
      </c>
      <c r="K103" s="139">
        <f>INDEX('Regulatory Asset Base'!O$156:O$165,                    MATCH($C86,'Regulatory Asset Base'!$C$156:$C$165,0))</f>
        <v>0</v>
      </c>
      <c r="L103" s="139">
        <f>INDEX('Regulatory Asset Base'!P$156:P$165,                    MATCH($C86,'Regulatory Asset Base'!$C$156:$C$165,0))</f>
        <v>268713450.29239768</v>
      </c>
      <c r="M103" s="139">
        <f>INDEX('Regulatory Asset Base'!Q$156:Q$165,                    MATCH($C86,'Regulatory Asset Base'!$C$156:$C$165,0))</f>
        <v>416666666.66666669</v>
      </c>
      <c r="N103" s="139">
        <f>INDEX('Regulatory Asset Base'!R$156:R$165,                    MATCH($C86,'Regulatory Asset Base'!$C$156:$C$165,0))</f>
        <v>343333333.33333331</v>
      </c>
      <c r="O103" s="139">
        <f>INDEX('Regulatory Asset Base'!S$156:S$165,                    MATCH($C86,'Regulatory Asset Base'!$C$156:$C$165,0))</f>
        <v>277777777.77777779</v>
      </c>
      <c r="P103" s="139">
        <f>INDEX('Regulatory Asset Base'!T$156:T$165,                    MATCH($C86,'Regulatory Asset Base'!$C$156:$C$165,0))</f>
        <v>273157894.7368421</v>
      </c>
      <c r="Q103" s="139">
        <f>INDEX('Regulatory Asset Base'!U$156:U$165,                    MATCH($C86,'Regulatory Asset Base'!$C$156:$C$165,0))</f>
        <v>319642857.14285713</v>
      </c>
      <c r="R103" s="139">
        <f>INDEX('Regulatory Asset Base'!V$156:V$165,                    MATCH($C86,'Regulatory Asset Base'!$C$156:$C$165,0))</f>
        <v>6666666.666666667</v>
      </c>
      <c r="S103" s="139">
        <f>INDEX('Regulatory Asset Base'!W$156:W$165,                    MATCH($C86,'Regulatory Asset Base'!$C$156:$C$165,0))</f>
        <v>392307692.30769235</v>
      </c>
      <c r="T103" s="139">
        <f>INDEX('Regulatory Asset Base'!X$156:X$165,                    MATCH($C86,'Regulatory Asset Base'!$C$156:$C$165,0))</f>
        <v>7692307.692307692</v>
      </c>
      <c r="U103" s="139">
        <f>INDEX('Regulatory Asset Base'!Y$156:Y$165,                    MATCH($C86,'Regulatory Asset Base'!$C$156:$C$165,0))</f>
        <v>454545454.54545456</v>
      </c>
      <c r="V103" s="139">
        <f>INDEX('Regulatory Asset Base'!Z$156:Z$165,                    MATCH($C86,'Regulatory Asset Base'!$C$156:$C$165,0))</f>
        <v>6250000</v>
      </c>
      <c r="W103" s="139">
        <f>INDEX('Regulatory Asset Base'!AA$156:AA$165,                    MATCH($C86,'Regulatory Asset Base'!$C$156:$C$165,0))</f>
        <v>272248803.82775116</v>
      </c>
      <c r="X103" s="139">
        <f>INDEX('Regulatory Asset Base'!AB$156:AB$165,                    MATCH($C86,'Regulatory Asset Base'!$C$156:$C$165,0))</f>
        <v>5000000</v>
      </c>
      <c r="Y103" s="139">
        <f>INDEX('Regulatory Asset Base'!AC$156:AC$165,                    MATCH($C86,'Regulatory Asset Base'!$C$156:$C$165,0))</f>
        <v>10000000</v>
      </c>
      <c r="Z103" s="139">
        <f>INDEX('Regulatory Asset Base'!AD$156:AD$165,                    MATCH($C86,'Regulatory Asset Base'!$C$156:$C$165,0))</f>
        <v>255263157.89473686</v>
      </c>
      <c r="AA103" s="139">
        <f>INDEX('Regulatory Asset Base'!AE$156:AE$165,                    MATCH($C86,'Regulatory Asset Base'!$C$156:$C$165,0))</f>
        <v>284027777.77777779</v>
      </c>
      <c r="AB103" s="139">
        <f>INDEX('Regulatory Asset Base'!AF$156:AF$165,                    MATCH($C86,'Regulatory Asset Base'!$C$156:$C$165,0))</f>
        <v>454545454.54545456</v>
      </c>
      <c r="AC103" s="139">
        <f>INDEX('Regulatory Asset Base'!AG$156:AG$165,                    MATCH($C86,'Regulatory Asset Base'!$C$156:$C$165,0))</f>
        <v>8333333.333333333</v>
      </c>
      <c r="AD103" s="139">
        <f>INDEX('Regulatory Asset Base'!AH$156:AH$165,                    MATCH($C86,'Regulatory Asset Base'!$C$156:$C$165,0))</f>
        <v>333333333.33333331</v>
      </c>
    </row>
    <row r="104" spans="1:30">
      <c r="A104" s="5"/>
      <c r="B104" s="5"/>
      <c r="C104" s="77" t="s">
        <v>17</v>
      </c>
      <c r="D104" s="258" t="s">
        <v>21</v>
      </c>
      <c r="E104"/>
      <c r="F104" s="139">
        <f>F135</f>
        <v>0</v>
      </c>
      <c r="G104" s="139">
        <f ca="1">G135</f>
        <v>9090909.0909090918</v>
      </c>
      <c r="H104" s="139">
        <f ca="1">H135</f>
        <v>14354066.985645935</v>
      </c>
      <c r="I104" s="139">
        <f t="shared" ref="I104:AD104" ca="1" si="146">I135</f>
        <v>14554066.985645935</v>
      </c>
      <c r="J104" s="139">
        <f t="shared" ca="1" si="146"/>
        <v>20909330.143540673</v>
      </c>
      <c r="K104" s="139">
        <f t="shared" ca="1" si="146"/>
        <v>20909330.143540673</v>
      </c>
      <c r="L104" s="139">
        <f t="shared" ca="1" si="146"/>
        <v>26283599.149388626</v>
      </c>
      <c r="M104" s="139">
        <f t="shared" ca="1" si="146"/>
        <v>34616932.482721962</v>
      </c>
      <c r="N104" s="139">
        <f t="shared" ca="1" si="146"/>
        <v>41483599.149388626</v>
      </c>
      <c r="O104" s="139">
        <f t="shared" ca="1" si="146"/>
        <v>47039154.704944178</v>
      </c>
      <c r="P104" s="139">
        <f t="shared" ca="1" si="146"/>
        <v>52502312.59968102</v>
      </c>
      <c r="Q104" s="139">
        <f t="shared" ca="1" si="146"/>
        <v>58895169.742538162</v>
      </c>
      <c r="R104" s="139">
        <f t="shared" ca="1" si="146"/>
        <v>59028503.075871497</v>
      </c>
      <c r="S104" s="139">
        <f t="shared" ca="1" si="146"/>
        <v>66874656.922025345</v>
      </c>
      <c r="T104" s="139">
        <f t="shared" ca="1" si="146"/>
        <v>67028503.075871497</v>
      </c>
      <c r="U104" s="139">
        <f t="shared" ca="1" si="146"/>
        <v>76119412.166780591</v>
      </c>
      <c r="V104" s="139">
        <f t="shared" ca="1" si="146"/>
        <v>76244412.166780591</v>
      </c>
      <c r="W104" s="139">
        <f t="shared" ca="1" si="146"/>
        <v>81689388.24333562</v>
      </c>
      <c r="X104" s="139">
        <f t="shared" ca="1" si="146"/>
        <v>81789388.24333562</v>
      </c>
      <c r="Y104" s="139">
        <f t="shared" ca="1" si="146"/>
        <v>81989388.24333562</v>
      </c>
      <c r="Z104" s="139">
        <f t="shared" ca="1" si="146"/>
        <v>81989388.24333562</v>
      </c>
      <c r="AA104" s="139">
        <f t="shared" ca="1" si="146"/>
        <v>81989388.24333562</v>
      </c>
      <c r="AB104" s="139">
        <f t="shared" ca="1" si="146"/>
        <v>81989388.24333562</v>
      </c>
      <c r="AC104" s="139">
        <f t="shared" ca="1" si="146"/>
        <v>81989388.24333562</v>
      </c>
      <c r="AD104" s="139">
        <f t="shared" ca="1" si="146"/>
        <v>81989388.24333562</v>
      </c>
    </row>
    <row r="105" spans="1:30">
      <c r="A105" s="5"/>
      <c r="B105" s="5"/>
      <c r="C105" s="77" t="s">
        <v>8</v>
      </c>
      <c r="D105" s="258" t="s">
        <v>21</v>
      </c>
      <c r="E105"/>
      <c r="F105" s="139">
        <f t="shared" ref="F105:G105" si="147">SUM(F101:F103)-F104</f>
        <v>0</v>
      </c>
      <c r="G105" s="139">
        <f t="shared" ca="1" si="147"/>
        <v>445454545.4545455</v>
      </c>
      <c r="H105" s="139">
        <f ca="1">SUM(H101:H103)-H104</f>
        <v>694258373.20574176</v>
      </c>
      <c r="I105" s="139">
        <f t="shared" ref="I105:J105" ca="1" si="148">SUM(I101:I103)-I104</f>
        <v>689704306.22009587</v>
      </c>
      <c r="J105" s="142">
        <f t="shared" ca="1" si="148"/>
        <v>986558133.97129202</v>
      </c>
      <c r="K105" s="142">
        <f t="shared" ref="K105:M105" ca="1" si="149">SUM(K101:K103)-K104</f>
        <v>965648803.8277514</v>
      </c>
      <c r="L105" s="142">
        <f t="shared" ca="1" si="149"/>
        <v>1208078654.9707606</v>
      </c>
      <c r="M105" s="142">
        <f t="shared" ca="1" si="149"/>
        <v>1590128389.1547053</v>
      </c>
      <c r="N105" s="142">
        <f t="shared" ref="N105:S105" ca="1" si="150">SUM(N101:N103)-N104</f>
        <v>1891978123.33865</v>
      </c>
      <c r="O105" s="142">
        <f t="shared" ca="1" si="150"/>
        <v>2122716746.4114838</v>
      </c>
      <c r="P105" s="142">
        <f t="shared" ca="1" si="150"/>
        <v>2343372328.548645</v>
      </c>
      <c r="Q105" s="142">
        <f t="shared" ca="1" si="150"/>
        <v>2604120015.9489641</v>
      </c>
      <c r="R105" s="142">
        <f t="shared" ca="1" si="150"/>
        <v>2551758179.5397592</v>
      </c>
      <c r="S105" s="142">
        <f t="shared" ca="1" si="150"/>
        <v>2877191214.9254265</v>
      </c>
      <c r="T105" s="142">
        <f t="shared" ref="T105:AD105" ca="1" si="151">SUM(T101:T103)-T104</f>
        <v>2817855019.5418625</v>
      </c>
      <c r="U105" s="142">
        <f t="shared" ca="1" si="151"/>
        <v>3196281061.9205365</v>
      </c>
      <c r="V105" s="142">
        <f t="shared" ca="1" si="151"/>
        <v>3126286649.753756</v>
      </c>
      <c r="W105" s="142">
        <f t="shared" ca="1" si="151"/>
        <v>3316846065.3381715</v>
      </c>
      <c r="X105" s="142">
        <f t="shared" ca="1" si="151"/>
        <v>3240056677.0948358</v>
      </c>
      <c r="Y105" s="142">
        <f t="shared" ca="1" si="151"/>
        <v>3168067288.8515</v>
      </c>
      <c r="Z105" s="142">
        <f t="shared" ca="1" si="151"/>
        <v>3341341058.5029011</v>
      </c>
      <c r="AA105" s="142">
        <f t="shared" ca="1" si="151"/>
        <v>3543379448.037343</v>
      </c>
      <c r="AB105" s="139">
        <f t="shared" ca="1" si="151"/>
        <v>3915935514.3394618</v>
      </c>
      <c r="AC105" s="139">
        <f t="shared" ca="1" si="151"/>
        <v>3842279459.4294596</v>
      </c>
      <c r="AD105" s="139">
        <f t="shared" ca="1" si="151"/>
        <v>4093623404.5194573</v>
      </c>
    </row>
    <row r="106" spans="1:30">
      <c r="A106"/>
      <c r="B106"/>
      <c r="C106"/>
      <c r="D106" s="258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30">
      <c r="A107"/>
      <c r="B107"/>
      <c r="C107"/>
      <c r="D107" s="258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30">
      <c r="A108" s="5"/>
      <c r="B108" s="5"/>
      <c r="C108" s="77" t="s">
        <v>15</v>
      </c>
      <c r="D108" s="258" t="s">
        <v>21</v>
      </c>
      <c r="E108"/>
      <c r="F108" s="145">
        <f>F97</f>
        <v>5100000000</v>
      </c>
      <c r="G108" s="142">
        <f ca="1">F108+G103-(G95+G104)</f>
        <v>5443454545.454546</v>
      </c>
      <c r="H108" s="142">
        <f t="shared" ref="H108:AD108" ca="1" si="152">G108+H103-(H95+H104)</f>
        <v>5590258373.2057419</v>
      </c>
      <c r="I108" s="142">
        <f t="shared" ca="1" si="152"/>
        <v>5483704306.2200956</v>
      </c>
      <c r="J108" s="142">
        <f t="shared" ca="1" si="152"/>
        <v>5678558133.9712925</v>
      </c>
      <c r="K108" s="142">
        <f t="shared" ca="1" si="152"/>
        <v>5555648803.8277521</v>
      </c>
      <c r="L108" s="142">
        <f t="shared" ca="1" si="152"/>
        <v>5696078654.9707613</v>
      </c>
      <c r="M108" s="142">
        <f t="shared" ca="1" si="152"/>
        <v>5976128389.154706</v>
      </c>
      <c r="N108" s="142">
        <f t="shared" ca="1" si="152"/>
        <v>6175978123.3386507</v>
      </c>
      <c r="O108" s="142">
        <f t="shared" ca="1" si="152"/>
        <v>6304716746.4114838</v>
      </c>
      <c r="P108" s="142">
        <f t="shared" ca="1" si="152"/>
        <v>6423372328.548645</v>
      </c>
      <c r="Q108" s="142">
        <f t="shared" ca="1" si="152"/>
        <v>6582120015.9489641</v>
      </c>
      <c r="R108" s="142">
        <f t="shared" ca="1" si="152"/>
        <v>6427758179.5397596</v>
      </c>
      <c r="S108" s="142">
        <f t="shared" ca="1" si="152"/>
        <v>6651191214.9254265</v>
      </c>
      <c r="T108" s="142">
        <f t="shared" ca="1" si="152"/>
        <v>6489855019.5418625</v>
      </c>
      <c r="U108" s="142">
        <f t="shared" ca="1" si="152"/>
        <v>6766281061.920537</v>
      </c>
      <c r="V108" s="142">
        <f t="shared" ca="1" si="152"/>
        <v>6594286649.7537565</v>
      </c>
      <c r="W108" s="142">
        <f t="shared" ca="1" si="152"/>
        <v>6682846065.338172</v>
      </c>
      <c r="X108" s="142">
        <f t="shared" ca="1" si="152"/>
        <v>6504056677.0948362</v>
      </c>
      <c r="Y108" s="142">
        <f t="shared" ca="1" si="152"/>
        <v>6330067288.8515005</v>
      </c>
      <c r="Z108" s="142">
        <f t="shared" ca="1" si="152"/>
        <v>6401341058.502902</v>
      </c>
      <c r="AA108" s="142">
        <f t="shared" ca="1" si="152"/>
        <v>6501379448.037344</v>
      </c>
      <c r="AB108" s="142">
        <f t="shared" ca="1" si="152"/>
        <v>6771935514.3394632</v>
      </c>
      <c r="AC108" s="142">
        <f t="shared" ca="1" si="152"/>
        <v>6596279459.4294605</v>
      </c>
      <c r="AD108" s="142">
        <f t="shared" ca="1" si="152"/>
        <v>6745623404.5194578</v>
      </c>
    </row>
    <row r="109" spans="1:30">
      <c r="A109" s="5"/>
      <c r="B109" s="5"/>
      <c r="C109" s="50" t="s">
        <v>3</v>
      </c>
      <c r="D109" s="258" t="s">
        <v>21</v>
      </c>
      <c r="E109"/>
      <c r="F109" s="139">
        <f>(F134+F95)</f>
        <v>0</v>
      </c>
      <c r="G109" s="142">
        <f ca="1">(G95+G104)</f>
        <v>111090909.09090909</v>
      </c>
      <c r="H109" s="142">
        <f ca="1">(H95+H104)</f>
        <v>116354066.98564593</v>
      </c>
      <c r="I109" s="142">
        <f ca="1">(I95+I104)</f>
        <v>116554066.98564593</v>
      </c>
      <c r="J109" s="142">
        <f t="shared" ref="J109:AD109" ca="1" si="153">(J95+J104)</f>
        <v>122909330.14354068</v>
      </c>
      <c r="K109" s="142">
        <f t="shared" ca="1" si="153"/>
        <v>122909330.14354068</v>
      </c>
      <c r="L109" s="142">
        <f t="shared" ca="1" si="153"/>
        <v>128283599.14938863</v>
      </c>
      <c r="M109" s="142">
        <f t="shared" ca="1" si="153"/>
        <v>136616932.48272195</v>
      </c>
      <c r="N109" s="142">
        <f t="shared" ca="1" si="153"/>
        <v>143483599.14938861</v>
      </c>
      <c r="O109" s="142">
        <f t="shared" ca="1" si="153"/>
        <v>149039154.70494419</v>
      </c>
      <c r="P109" s="142">
        <f t="shared" ca="1" si="153"/>
        <v>154502312.59968102</v>
      </c>
      <c r="Q109" s="142">
        <f t="shared" ca="1" si="153"/>
        <v>160895169.74253815</v>
      </c>
      <c r="R109" s="142">
        <f t="shared" ca="1" si="153"/>
        <v>161028503.0758715</v>
      </c>
      <c r="S109" s="142">
        <f t="shared" ca="1" si="153"/>
        <v>168874656.92202535</v>
      </c>
      <c r="T109" s="142">
        <f t="shared" ca="1" si="153"/>
        <v>169028503.0758715</v>
      </c>
      <c r="U109" s="142">
        <f t="shared" ca="1" si="153"/>
        <v>178119412.16678059</v>
      </c>
      <c r="V109" s="142">
        <f t="shared" ca="1" si="153"/>
        <v>178244412.16678059</v>
      </c>
      <c r="W109" s="142">
        <f t="shared" ca="1" si="153"/>
        <v>183689388.2433356</v>
      </c>
      <c r="X109" s="142">
        <f t="shared" ca="1" si="153"/>
        <v>183789388.2433356</v>
      </c>
      <c r="Y109" s="142">
        <f t="shared" ca="1" si="153"/>
        <v>183989388.2433356</v>
      </c>
      <c r="Z109" s="142">
        <f t="shared" ca="1" si="153"/>
        <v>183989388.2433356</v>
      </c>
      <c r="AA109" s="142">
        <f t="shared" ca="1" si="153"/>
        <v>183989388.2433356</v>
      </c>
      <c r="AB109" s="142">
        <f t="shared" ca="1" si="153"/>
        <v>183989388.2433356</v>
      </c>
      <c r="AC109" s="142">
        <f t="shared" ca="1" si="153"/>
        <v>183989388.2433356</v>
      </c>
      <c r="AD109" s="142">
        <f t="shared" ca="1" si="153"/>
        <v>183989388.2433356</v>
      </c>
    </row>
    <row r="110" spans="1:30">
      <c r="A110" s="51"/>
      <c r="B110" s="25"/>
      <c r="C110" s="5"/>
      <c r="D110"/>
      <c r="E110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5"/>
      <c r="Q110" s="5"/>
      <c r="R110" s="5"/>
      <c r="S110" s="5"/>
      <c r="T110" s="5"/>
      <c r="U110" s="5"/>
    </row>
    <row r="111" spans="1:30">
      <c r="A111" s="3"/>
      <c r="B111" s="7"/>
      <c r="C111" s="26" t="s">
        <v>16</v>
      </c>
      <c r="D111"/>
      <c r="E111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3"/>
    </row>
    <row r="112" spans="1:30">
      <c r="A112" s="3"/>
      <c r="B112" s="7"/>
      <c r="C112" s="26"/>
      <c r="D112"/>
      <c r="E11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30">
      <c r="A113" s="3"/>
      <c r="B113" s="7"/>
      <c r="C113" s="26"/>
      <c r="D113"/>
      <c r="E11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30" ht="13" thickBot="1">
      <c r="A114" s="27"/>
      <c r="B114" s="10"/>
      <c r="C114" s="14" t="s">
        <v>9</v>
      </c>
      <c r="D114"/>
      <c r="E114" s="3" t="str">
        <f>C103</f>
        <v>Additional Asset - nominal value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30" ht="12" customHeight="1" thickBot="1">
      <c r="A115" s="28"/>
      <c r="B115" s="10"/>
      <c r="C115" s="31">
        <f>'Input Data'!$F$10</f>
        <v>2024</v>
      </c>
      <c r="D115" s="6" t="s">
        <v>21</v>
      </c>
      <c r="E115" s="186"/>
      <c r="F115" s="141">
        <f>IF(F$4&lt;$C115,0,IF(F$4&gt;=$C115+$D$12,0,$E115/$D$12))</f>
        <v>0</v>
      </c>
      <c r="G115" s="141">
        <f>IF(G$4&lt;$C115,0,IF(G$4&gt;=$C115+$D$12,0,$E115/$D$12))</f>
        <v>0</v>
      </c>
      <c r="H115" s="141">
        <f t="shared" ref="H115:AD115" si="154">IF(H$4&lt;$C115,0,IF(H$4&gt;=$C115+$D$12,0,$E115/$D$12))</f>
        <v>0</v>
      </c>
      <c r="I115" s="141">
        <f t="shared" si="154"/>
        <v>0</v>
      </c>
      <c r="J115" s="141">
        <f t="shared" si="154"/>
        <v>0</v>
      </c>
      <c r="K115" s="141">
        <f t="shared" si="154"/>
        <v>0</v>
      </c>
      <c r="L115" s="141">
        <f t="shared" si="154"/>
        <v>0</v>
      </c>
      <c r="M115" s="141">
        <f t="shared" si="154"/>
        <v>0</v>
      </c>
      <c r="N115" s="141">
        <f t="shared" si="154"/>
        <v>0</v>
      </c>
      <c r="O115" s="141">
        <f t="shared" si="154"/>
        <v>0</v>
      </c>
      <c r="P115" s="141">
        <f t="shared" si="154"/>
        <v>0</v>
      </c>
      <c r="Q115" s="141">
        <f t="shared" si="154"/>
        <v>0</v>
      </c>
      <c r="R115" s="141">
        <f t="shared" si="154"/>
        <v>0</v>
      </c>
      <c r="S115" s="141">
        <f t="shared" si="154"/>
        <v>0</v>
      </c>
      <c r="T115" s="141">
        <f t="shared" si="154"/>
        <v>0</v>
      </c>
      <c r="U115" s="141">
        <f t="shared" si="154"/>
        <v>0</v>
      </c>
      <c r="V115" s="141">
        <f t="shared" si="154"/>
        <v>0</v>
      </c>
      <c r="W115" s="141">
        <f t="shared" si="154"/>
        <v>0</v>
      </c>
      <c r="X115" s="141">
        <f t="shared" si="154"/>
        <v>0</v>
      </c>
      <c r="Y115" s="141">
        <f t="shared" si="154"/>
        <v>0</v>
      </c>
      <c r="Z115" s="141">
        <f t="shared" si="154"/>
        <v>0</v>
      </c>
      <c r="AA115" s="141">
        <f t="shared" si="154"/>
        <v>0</v>
      </c>
      <c r="AB115" s="141">
        <f t="shared" si="154"/>
        <v>0</v>
      </c>
      <c r="AC115" s="141">
        <f t="shared" si="154"/>
        <v>0</v>
      </c>
      <c r="AD115" s="141">
        <f t="shared" si="154"/>
        <v>0</v>
      </c>
    </row>
    <row r="116" spans="1:30" ht="13" thickBot="1">
      <c r="A116" s="29"/>
      <c r="B116" s="30"/>
      <c r="C116" s="31">
        <f>C115+1</f>
        <v>2025</v>
      </c>
      <c r="D116" s="6" t="s">
        <v>21</v>
      </c>
      <c r="E116" s="186">
        <f ca="1">OFFSET('Regulatory Asset Base'!$K$156,$D86-1,0)</f>
        <v>454545454.54545456</v>
      </c>
      <c r="F116" s="141">
        <f>IF(F$4&lt;$C116,0,IF(F$4&gt;=$C116+$D$12,0,$E116/$D$12))</f>
        <v>0</v>
      </c>
      <c r="G116" s="141">
        <f ca="1">IF(G$4&lt;$C116,0,IF(G$4&gt;=$C116+$D$12,0,$E116/$D$12))</f>
        <v>9090909.0909090918</v>
      </c>
      <c r="H116" s="141">
        <f t="shared" ref="H116:AD127" ca="1" si="155">IF(H$4&lt;$C116,0,IF(H$4&gt;=$C116+$D$12,0,$E116/$D$12))</f>
        <v>9090909.0909090918</v>
      </c>
      <c r="I116" s="141">
        <f t="shared" ca="1" si="155"/>
        <v>9090909.0909090918</v>
      </c>
      <c r="J116" s="141">
        <f t="shared" ca="1" si="155"/>
        <v>9090909.0909090918</v>
      </c>
      <c r="K116" s="141">
        <f t="shared" ca="1" si="155"/>
        <v>9090909.0909090918</v>
      </c>
      <c r="L116" s="141">
        <f t="shared" ca="1" si="155"/>
        <v>9090909.0909090918</v>
      </c>
      <c r="M116" s="141">
        <f t="shared" ca="1" si="155"/>
        <v>9090909.0909090918</v>
      </c>
      <c r="N116" s="141">
        <f t="shared" ca="1" si="155"/>
        <v>9090909.0909090918</v>
      </c>
      <c r="O116" s="141">
        <f t="shared" ca="1" si="155"/>
        <v>9090909.0909090918</v>
      </c>
      <c r="P116" s="141">
        <f t="shared" ca="1" si="155"/>
        <v>9090909.0909090918</v>
      </c>
      <c r="Q116" s="141">
        <f t="shared" ca="1" si="155"/>
        <v>9090909.0909090918</v>
      </c>
      <c r="R116" s="141">
        <f t="shared" ca="1" si="155"/>
        <v>9090909.0909090918</v>
      </c>
      <c r="S116" s="141">
        <f t="shared" ca="1" si="155"/>
        <v>9090909.0909090918</v>
      </c>
      <c r="T116" s="141">
        <f t="shared" ca="1" si="155"/>
        <v>9090909.0909090918</v>
      </c>
      <c r="U116" s="141">
        <f t="shared" ca="1" si="155"/>
        <v>9090909.0909090918</v>
      </c>
      <c r="V116" s="141">
        <f t="shared" ca="1" si="155"/>
        <v>9090909.0909090918</v>
      </c>
      <c r="W116" s="141">
        <f t="shared" ca="1" si="155"/>
        <v>9090909.0909090918</v>
      </c>
      <c r="X116" s="141">
        <f t="shared" ca="1" si="155"/>
        <v>9090909.0909090918</v>
      </c>
      <c r="Y116" s="141">
        <f t="shared" ca="1" si="155"/>
        <v>9090909.0909090918</v>
      </c>
      <c r="Z116" s="141">
        <f t="shared" ca="1" si="155"/>
        <v>9090909.0909090918</v>
      </c>
      <c r="AA116" s="141">
        <f t="shared" ca="1" si="155"/>
        <v>9090909.0909090918</v>
      </c>
      <c r="AB116" s="141">
        <f t="shared" ca="1" si="155"/>
        <v>9090909.0909090918</v>
      </c>
      <c r="AC116" s="141">
        <f t="shared" ca="1" si="155"/>
        <v>9090909.0909090918</v>
      </c>
      <c r="AD116" s="141">
        <f t="shared" ca="1" si="155"/>
        <v>9090909.0909090918</v>
      </c>
    </row>
    <row r="117" spans="1:30" ht="13" thickBot="1">
      <c r="B117" s="9"/>
      <c r="C117" s="31">
        <f t="shared" ref="C117:C134" si="156">C116+1</f>
        <v>2026</v>
      </c>
      <c r="D117" s="6" t="s">
        <v>21</v>
      </c>
      <c r="E117" s="186">
        <f ca="1">OFFSET('Regulatory Asset Base'!$L$156,$D86-1,0)</f>
        <v>263157894.7368421</v>
      </c>
      <c r="F117" s="141">
        <f t="shared" ref="F117:U134" si="157">IF(F$4&lt;$C117,0,IF(F$4&gt;=$C117+$D$12,0,$E117/$D$12))</f>
        <v>0</v>
      </c>
      <c r="G117" s="141">
        <f t="shared" si="157"/>
        <v>0</v>
      </c>
      <c r="H117" s="141">
        <f t="shared" ca="1" si="157"/>
        <v>5263157.8947368423</v>
      </c>
      <c r="I117" s="141">
        <f t="shared" ca="1" si="157"/>
        <v>5263157.8947368423</v>
      </c>
      <c r="J117" s="141">
        <f t="shared" ca="1" si="157"/>
        <v>5263157.8947368423</v>
      </c>
      <c r="K117" s="141">
        <f t="shared" ca="1" si="157"/>
        <v>5263157.8947368423</v>
      </c>
      <c r="L117" s="141">
        <f t="shared" ca="1" si="157"/>
        <v>5263157.8947368423</v>
      </c>
      <c r="M117" s="141">
        <f t="shared" ca="1" si="157"/>
        <v>5263157.8947368423</v>
      </c>
      <c r="N117" s="141">
        <f t="shared" ca="1" si="157"/>
        <v>5263157.8947368423</v>
      </c>
      <c r="O117" s="141">
        <f t="shared" ca="1" si="157"/>
        <v>5263157.8947368423</v>
      </c>
      <c r="P117" s="141">
        <f t="shared" ca="1" si="157"/>
        <v>5263157.8947368423</v>
      </c>
      <c r="Q117" s="141">
        <f t="shared" ca="1" si="157"/>
        <v>5263157.8947368423</v>
      </c>
      <c r="R117" s="141">
        <f t="shared" ca="1" si="157"/>
        <v>5263157.8947368423</v>
      </c>
      <c r="S117" s="141">
        <f t="shared" ca="1" si="157"/>
        <v>5263157.8947368423</v>
      </c>
      <c r="T117" s="141">
        <f t="shared" ca="1" si="157"/>
        <v>5263157.8947368423</v>
      </c>
      <c r="U117" s="141">
        <f t="shared" ca="1" si="157"/>
        <v>5263157.8947368423</v>
      </c>
      <c r="V117" s="141">
        <f t="shared" ca="1" si="155"/>
        <v>5263157.8947368423</v>
      </c>
      <c r="W117" s="141">
        <f t="shared" ca="1" si="155"/>
        <v>5263157.8947368423</v>
      </c>
      <c r="X117" s="141">
        <f t="shared" ca="1" si="155"/>
        <v>5263157.8947368423</v>
      </c>
      <c r="Y117" s="141">
        <f t="shared" ca="1" si="155"/>
        <v>5263157.8947368423</v>
      </c>
      <c r="Z117" s="141">
        <f t="shared" ca="1" si="155"/>
        <v>5263157.8947368423</v>
      </c>
      <c r="AA117" s="141">
        <f t="shared" ca="1" si="155"/>
        <v>5263157.8947368423</v>
      </c>
      <c r="AB117" s="141">
        <f t="shared" ca="1" si="155"/>
        <v>5263157.8947368423</v>
      </c>
      <c r="AC117" s="141">
        <f t="shared" ca="1" si="155"/>
        <v>5263157.8947368423</v>
      </c>
      <c r="AD117" s="141">
        <f t="shared" ca="1" si="155"/>
        <v>5263157.8947368423</v>
      </c>
    </row>
    <row r="118" spans="1:30" ht="13" thickBot="1">
      <c r="B118" s="9"/>
      <c r="C118" s="31">
        <f t="shared" si="156"/>
        <v>2027</v>
      </c>
      <c r="D118" s="6" t="s">
        <v>21</v>
      </c>
      <c r="E118" s="186">
        <f ca="1">OFFSET('Regulatory Asset Base'!$M$156,$D86-1,0)</f>
        <v>10000000</v>
      </c>
      <c r="F118" s="141">
        <f t="shared" si="157"/>
        <v>0</v>
      </c>
      <c r="G118" s="141">
        <f t="shared" si="157"/>
        <v>0</v>
      </c>
      <c r="H118" s="141">
        <f t="shared" si="155"/>
        <v>0</v>
      </c>
      <c r="I118" s="141">
        <f t="shared" ca="1" si="155"/>
        <v>200000</v>
      </c>
      <c r="J118" s="141">
        <f t="shared" ca="1" si="155"/>
        <v>200000</v>
      </c>
      <c r="K118" s="141">
        <f t="shared" ca="1" si="155"/>
        <v>200000</v>
      </c>
      <c r="L118" s="141">
        <f t="shared" ca="1" si="155"/>
        <v>200000</v>
      </c>
      <c r="M118" s="141">
        <f t="shared" ca="1" si="155"/>
        <v>200000</v>
      </c>
      <c r="N118" s="141">
        <f t="shared" ca="1" si="155"/>
        <v>200000</v>
      </c>
      <c r="O118" s="141">
        <f t="shared" ca="1" si="155"/>
        <v>200000</v>
      </c>
      <c r="P118" s="141">
        <f t="shared" ca="1" si="155"/>
        <v>200000</v>
      </c>
      <c r="Q118" s="141">
        <f t="shared" ca="1" si="155"/>
        <v>200000</v>
      </c>
      <c r="R118" s="141">
        <f t="shared" ca="1" si="155"/>
        <v>200000</v>
      </c>
      <c r="S118" s="141">
        <f t="shared" ca="1" si="155"/>
        <v>200000</v>
      </c>
      <c r="T118" s="141">
        <f t="shared" ca="1" si="155"/>
        <v>200000</v>
      </c>
      <c r="U118" s="141">
        <f t="shared" ca="1" si="155"/>
        <v>200000</v>
      </c>
      <c r="V118" s="141">
        <f t="shared" ca="1" si="155"/>
        <v>200000</v>
      </c>
      <c r="W118" s="141">
        <f t="shared" ca="1" si="155"/>
        <v>200000</v>
      </c>
      <c r="X118" s="141">
        <f t="shared" ca="1" si="155"/>
        <v>200000</v>
      </c>
      <c r="Y118" s="141">
        <f t="shared" ca="1" si="155"/>
        <v>200000</v>
      </c>
      <c r="Z118" s="141">
        <f t="shared" ca="1" si="155"/>
        <v>200000</v>
      </c>
      <c r="AA118" s="141">
        <f t="shared" ca="1" si="155"/>
        <v>200000</v>
      </c>
      <c r="AB118" s="141">
        <f t="shared" ca="1" si="155"/>
        <v>200000</v>
      </c>
      <c r="AC118" s="141">
        <f t="shared" ca="1" si="155"/>
        <v>200000</v>
      </c>
      <c r="AD118" s="141">
        <f t="shared" ca="1" si="155"/>
        <v>200000</v>
      </c>
    </row>
    <row r="119" spans="1:30" ht="13" thickBot="1">
      <c r="B119" s="9"/>
      <c r="C119" s="31">
        <f t="shared" si="156"/>
        <v>2028</v>
      </c>
      <c r="D119" s="6" t="s">
        <v>21</v>
      </c>
      <c r="E119" s="186">
        <f ca="1">OFFSET('Regulatory Asset Base'!$N$156,$D86-1,0)</f>
        <v>317763157.89473683</v>
      </c>
      <c r="F119" s="141">
        <f t="shared" si="157"/>
        <v>0</v>
      </c>
      <c r="G119" s="141">
        <f t="shared" si="157"/>
        <v>0</v>
      </c>
      <c r="H119" s="141">
        <f t="shared" si="155"/>
        <v>0</v>
      </c>
      <c r="I119" s="141">
        <f t="shared" si="155"/>
        <v>0</v>
      </c>
      <c r="J119" s="141">
        <f t="shared" ca="1" si="155"/>
        <v>6355263.1578947362</v>
      </c>
      <c r="K119" s="141">
        <f t="shared" ca="1" si="155"/>
        <v>6355263.1578947362</v>
      </c>
      <c r="L119" s="141">
        <f t="shared" ca="1" si="155"/>
        <v>6355263.1578947362</v>
      </c>
      <c r="M119" s="141">
        <f t="shared" ca="1" si="155"/>
        <v>6355263.1578947362</v>
      </c>
      <c r="N119" s="141">
        <f t="shared" ca="1" si="155"/>
        <v>6355263.1578947362</v>
      </c>
      <c r="O119" s="141">
        <f t="shared" ca="1" si="155"/>
        <v>6355263.1578947362</v>
      </c>
      <c r="P119" s="141">
        <f t="shared" ca="1" si="155"/>
        <v>6355263.1578947362</v>
      </c>
      <c r="Q119" s="141">
        <f t="shared" ca="1" si="155"/>
        <v>6355263.1578947362</v>
      </c>
      <c r="R119" s="141">
        <f t="shared" ca="1" si="155"/>
        <v>6355263.1578947362</v>
      </c>
      <c r="S119" s="141">
        <f t="shared" ca="1" si="155"/>
        <v>6355263.1578947362</v>
      </c>
      <c r="T119" s="141">
        <f t="shared" ca="1" si="155"/>
        <v>6355263.1578947362</v>
      </c>
      <c r="U119" s="141">
        <f t="shared" ca="1" si="155"/>
        <v>6355263.1578947362</v>
      </c>
      <c r="V119" s="141">
        <f t="shared" ca="1" si="155"/>
        <v>6355263.1578947362</v>
      </c>
      <c r="W119" s="141">
        <f t="shared" ca="1" si="155"/>
        <v>6355263.1578947362</v>
      </c>
      <c r="X119" s="141">
        <f t="shared" ca="1" si="155"/>
        <v>6355263.1578947362</v>
      </c>
      <c r="Y119" s="141">
        <f t="shared" ca="1" si="155"/>
        <v>6355263.1578947362</v>
      </c>
      <c r="Z119" s="141">
        <f t="shared" ca="1" si="155"/>
        <v>6355263.1578947362</v>
      </c>
      <c r="AA119" s="141">
        <f t="shared" ca="1" si="155"/>
        <v>6355263.1578947362</v>
      </c>
      <c r="AB119" s="141">
        <f t="shared" ca="1" si="155"/>
        <v>6355263.1578947362</v>
      </c>
      <c r="AC119" s="141">
        <f t="shared" ca="1" si="155"/>
        <v>6355263.1578947362</v>
      </c>
      <c r="AD119" s="141">
        <f t="shared" ca="1" si="155"/>
        <v>6355263.1578947362</v>
      </c>
    </row>
    <row r="120" spans="1:30" ht="13" thickBot="1">
      <c r="B120" s="9"/>
      <c r="C120" s="31">
        <f t="shared" si="156"/>
        <v>2029</v>
      </c>
      <c r="D120" s="6" t="s">
        <v>21</v>
      </c>
      <c r="E120" s="186">
        <f ca="1">OFFSET('Regulatory Asset Base'!$O$156,$D86-1,0)</f>
        <v>0</v>
      </c>
      <c r="F120" s="141">
        <f t="shared" si="157"/>
        <v>0</v>
      </c>
      <c r="G120" s="141">
        <f t="shared" si="157"/>
        <v>0</v>
      </c>
      <c r="H120" s="141">
        <f t="shared" si="155"/>
        <v>0</v>
      </c>
      <c r="I120" s="141">
        <f t="shared" si="155"/>
        <v>0</v>
      </c>
      <c r="J120" s="141">
        <f t="shared" si="155"/>
        <v>0</v>
      </c>
      <c r="K120" s="141">
        <f t="shared" ca="1" si="155"/>
        <v>0</v>
      </c>
      <c r="L120" s="141">
        <f t="shared" ca="1" si="155"/>
        <v>0</v>
      </c>
      <c r="M120" s="141">
        <f t="shared" ca="1" si="155"/>
        <v>0</v>
      </c>
      <c r="N120" s="141">
        <f t="shared" ca="1" si="155"/>
        <v>0</v>
      </c>
      <c r="O120" s="141">
        <f t="shared" ca="1" si="155"/>
        <v>0</v>
      </c>
      <c r="P120" s="141">
        <f t="shared" ca="1" si="155"/>
        <v>0</v>
      </c>
      <c r="Q120" s="141">
        <f t="shared" ca="1" si="155"/>
        <v>0</v>
      </c>
      <c r="R120" s="141">
        <f t="shared" ca="1" si="155"/>
        <v>0</v>
      </c>
      <c r="S120" s="141">
        <f t="shared" ca="1" si="155"/>
        <v>0</v>
      </c>
      <c r="T120" s="141">
        <f t="shared" ca="1" si="155"/>
        <v>0</v>
      </c>
      <c r="U120" s="141">
        <f t="shared" ca="1" si="155"/>
        <v>0</v>
      </c>
      <c r="V120" s="141">
        <f t="shared" ca="1" si="155"/>
        <v>0</v>
      </c>
      <c r="W120" s="141">
        <f t="shared" ca="1" si="155"/>
        <v>0</v>
      </c>
      <c r="X120" s="141">
        <f t="shared" ca="1" si="155"/>
        <v>0</v>
      </c>
      <c r="Y120" s="141">
        <f t="shared" ca="1" si="155"/>
        <v>0</v>
      </c>
      <c r="Z120" s="141">
        <f t="shared" ca="1" si="155"/>
        <v>0</v>
      </c>
      <c r="AA120" s="141">
        <f t="shared" ca="1" si="155"/>
        <v>0</v>
      </c>
      <c r="AB120" s="141">
        <f t="shared" ca="1" si="155"/>
        <v>0</v>
      </c>
      <c r="AC120" s="141">
        <f t="shared" ca="1" si="155"/>
        <v>0</v>
      </c>
      <c r="AD120" s="141">
        <f t="shared" ca="1" si="155"/>
        <v>0</v>
      </c>
    </row>
    <row r="121" spans="1:30" ht="13" thickBot="1">
      <c r="B121" s="9"/>
      <c r="C121" s="31">
        <f t="shared" si="156"/>
        <v>2030</v>
      </c>
      <c r="D121" s="6" t="s">
        <v>21</v>
      </c>
      <c r="E121" s="186">
        <f ca="1">OFFSET('Regulatory Asset Base'!$P$156,$D86-1,0)</f>
        <v>268713450.29239768</v>
      </c>
      <c r="F121" s="141">
        <f t="shared" si="157"/>
        <v>0</v>
      </c>
      <c r="G121" s="141">
        <f t="shared" si="157"/>
        <v>0</v>
      </c>
      <c r="H121" s="141">
        <f t="shared" si="155"/>
        <v>0</v>
      </c>
      <c r="I121" s="141">
        <f t="shared" si="155"/>
        <v>0</v>
      </c>
      <c r="J121" s="141">
        <f t="shared" si="155"/>
        <v>0</v>
      </c>
      <c r="K121" s="141">
        <f t="shared" si="155"/>
        <v>0</v>
      </c>
      <c r="L121" s="141">
        <f t="shared" ca="1" si="155"/>
        <v>5374269.0058479533</v>
      </c>
      <c r="M121" s="141">
        <f t="shared" ca="1" si="155"/>
        <v>5374269.0058479533</v>
      </c>
      <c r="N121" s="141">
        <f t="shared" ca="1" si="155"/>
        <v>5374269.0058479533</v>
      </c>
      <c r="O121" s="141">
        <f t="shared" ca="1" si="155"/>
        <v>5374269.0058479533</v>
      </c>
      <c r="P121" s="141">
        <f t="shared" ca="1" si="155"/>
        <v>5374269.0058479533</v>
      </c>
      <c r="Q121" s="141">
        <f t="shared" ca="1" si="155"/>
        <v>5374269.0058479533</v>
      </c>
      <c r="R121" s="141">
        <f t="shared" ca="1" si="155"/>
        <v>5374269.0058479533</v>
      </c>
      <c r="S121" s="141">
        <f t="shared" ca="1" si="155"/>
        <v>5374269.0058479533</v>
      </c>
      <c r="T121" s="141">
        <f t="shared" ca="1" si="155"/>
        <v>5374269.0058479533</v>
      </c>
      <c r="U121" s="141">
        <f t="shared" ca="1" si="155"/>
        <v>5374269.0058479533</v>
      </c>
      <c r="V121" s="141">
        <f t="shared" ca="1" si="155"/>
        <v>5374269.0058479533</v>
      </c>
      <c r="W121" s="141">
        <f t="shared" ca="1" si="155"/>
        <v>5374269.0058479533</v>
      </c>
      <c r="X121" s="141">
        <f t="shared" ca="1" si="155"/>
        <v>5374269.0058479533</v>
      </c>
      <c r="Y121" s="141">
        <f t="shared" ca="1" si="155"/>
        <v>5374269.0058479533</v>
      </c>
      <c r="Z121" s="141">
        <f t="shared" ca="1" si="155"/>
        <v>5374269.0058479533</v>
      </c>
      <c r="AA121" s="141">
        <f t="shared" ca="1" si="155"/>
        <v>5374269.0058479533</v>
      </c>
      <c r="AB121" s="141">
        <f t="shared" ca="1" si="155"/>
        <v>5374269.0058479533</v>
      </c>
      <c r="AC121" s="141">
        <f t="shared" ca="1" si="155"/>
        <v>5374269.0058479533</v>
      </c>
      <c r="AD121" s="141">
        <f t="shared" ca="1" si="155"/>
        <v>5374269.0058479533</v>
      </c>
    </row>
    <row r="122" spans="1:30" ht="13" thickBot="1">
      <c r="A122" s="8" t="s">
        <v>10</v>
      </c>
      <c r="B122" s="9"/>
      <c r="C122" s="31">
        <f t="shared" si="156"/>
        <v>2031</v>
      </c>
      <c r="D122" s="6" t="s">
        <v>21</v>
      </c>
      <c r="E122" s="186">
        <f ca="1">OFFSET('Regulatory Asset Base'!$Q$156,$D86-1,0)</f>
        <v>416666666.66666669</v>
      </c>
      <c r="F122" s="141">
        <f t="shared" si="157"/>
        <v>0</v>
      </c>
      <c r="G122" s="141">
        <f t="shared" si="157"/>
        <v>0</v>
      </c>
      <c r="H122" s="141">
        <f t="shared" si="155"/>
        <v>0</v>
      </c>
      <c r="I122" s="141">
        <f t="shared" si="155"/>
        <v>0</v>
      </c>
      <c r="J122" s="141">
        <f t="shared" si="155"/>
        <v>0</v>
      </c>
      <c r="K122" s="141">
        <f t="shared" si="155"/>
        <v>0</v>
      </c>
      <c r="L122" s="141">
        <f t="shared" si="155"/>
        <v>0</v>
      </c>
      <c r="M122" s="141">
        <f t="shared" ca="1" si="155"/>
        <v>8333333.333333334</v>
      </c>
      <c r="N122" s="141">
        <f t="shared" ca="1" si="155"/>
        <v>8333333.333333334</v>
      </c>
      <c r="O122" s="141">
        <f t="shared" ca="1" si="155"/>
        <v>8333333.333333334</v>
      </c>
      <c r="P122" s="141">
        <f t="shared" ca="1" si="155"/>
        <v>8333333.333333334</v>
      </c>
      <c r="Q122" s="141">
        <f t="shared" ca="1" si="155"/>
        <v>8333333.333333334</v>
      </c>
      <c r="R122" s="141">
        <f t="shared" ca="1" si="155"/>
        <v>8333333.333333334</v>
      </c>
      <c r="S122" s="141">
        <f t="shared" ca="1" si="155"/>
        <v>8333333.333333334</v>
      </c>
      <c r="T122" s="141">
        <f t="shared" ca="1" si="155"/>
        <v>8333333.333333334</v>
      </c>
      <c r="U122" s="141">
        <f t="shared" ca="1" si="155"/>
        <v>8333333.333333334</v>
      </c>
      <c r="V122" s="141">
        <f t="shared" ca="1" si="155"/>
        <v>8333333.333333334</v>
      </c>
      <c r="W122" s="141">
        <f t="shared" ca="1" si="155"/>
        <v>8333333.333333334</v>
      </c>
      <c r="X122" s="141">
        <f t="shared" ca="1" si="155"/>
        <v>8333333.333333334</v>
      </c>
      <c r="Y122" s="141">
        <f t="shared" ca="1" si="155"/>
        <v>8333333.333333334</v>
      </c>
      <c r="Z122" s="141">
        <f t="shared" ca="1" si="155"/>
        <v>8333333.333333334</v>
      </c>
      <c r="AA122" s="141">
        <f t="shared" ca="1" si="155"/>
        <v>8333333.333333334</v>
      </c>
      <c r="AB122" s="141">
        <f t="shared" ca="1" si="155"/>
        <v>8333333.333333334</v>
      </c>
      <c r="AC122" s="141">
        <f t="shared" ca="1" si="155"/>
        <v>8333333.333333334</v>
      </c>
      <c r="AD122" s="141">
        <f t="shared" ca="1" si="155"/>
        <v>8333333.333333334</v>
      </c>
    </row>
    <row r="123" spans="1:30" ht="13" thickBot="1">
      <c r="B123" s="9"/>
      <c r="C123" s="31">
        <f t="shared" si="156"/>
        <v>2032</v>
      </c>
      <c r="D123" s="6" t="s">
        <v>21</v>
      </c>
      <c r="E123" s="186">
        <f ca="1">OFFSET('Regulatory Asset Base'!$R$156,$D86-1,0)</f>
        <v>343333333.33333331</v>
      </c>
      <c r="F123" s="141">
        <f t="shared" si="157"/>
        <v>0</v>
      </c>
      <c r="G123" s="141">
        <f t="shared" si="157"/>
        <v>0</v>
      </c>
      <c r="H123" s="141">
        <f t="shared" si="155"/>
        <v>0</v>
      </c>
      <c r="I123" s="141">
        <f t="shared" si="155"/>
        <v>0</v>
      </c>
      <c r="J123" s="141">
        <f t="shared" si="155"/>
        <v>0</v>
      </c>
      <c r="K123" s="141">
        <f t="shared" si="155"/>
        <v>0</v>
      </c>
      <c r="L123" s="141">
        <f t="shared" si="155"/>
        <v>0</v>
      </c>
      <c r="M123" s="141">
        <f t="shared" si="155"/>
        <v>0</v>
      </c>
      <c r="N123" s="141">
        <f t="shared" ca="1" si="155"/>
        <v>6866666.666666666</v>
      </c>
      <c r="O123" s="141">
        <f t="shared" ca="1" si="155"/>
        <v>6866666.666666666</v>
      </c>
      <c r="P123" s="141">
        <f t="shared" ca="1" si="155"/>
        <v>6866666.666666666</v>
      </c>
      <c r="Q123" s="141">
        <f t="shared" ca="1" si="155"/>
        <v>6866666.666666666</v>
      </c>
      <c r="R123" s="141">
        <f t="shared" ca="1" si="155"/>
        <v>6866666.666666666</v>
      </c>
      <c r="S123" s="141">
        <f t="shared" ca="1" si="155"/>
        <v>6866666.666666666</v>
      </c>
      <c r="T123" s="141">
        <f t="shared" ca="1" si="155"/>
        <v>6866666.666666666</v>
      </c>
      <c r="U123" s="141">
        <f t="shared" ca="1" si="155"/>
        <v>6866666.666666666</v>
      </c>
      <c r="V123" s="141">
        <f t="shared" ca="1" si="155"/>
        <v>6866666.666666666</v>
      </c>
      <c r="W123" s="141">
        <f t="shared" ca="1" si="155"/>
        <v>6866666.666666666</v>
      </c>
      <c r="X123" s="141">
        <f t="shared" ca="1" si="155"/>
        <v>6866666.666666666</v>
      </c>
      <c r="Y123" s="141">
        <f t="shared" ca="1" si="155"/>
        <v>6866666.666666666</v>
      </c>
      <c r="Z123" s="141">
        <f t="shared" ca="1" si="155"/>
        <v>6866666.666666666</v>
      </c>
      <c r="AA123" s="141">
        <f t="shared" ca="1" si="155"/>
        <v>6866666.666666666</v>
      </c>
      <c r="AB123" s="141">
        <f t="shared" ca="1" si="155"/>
        <v>6866666.666666666</v>
      </c>
      <c r="AC123" s="141">
        <f t="shared" ca="1" si="155"/>
        <v>6866666.666666666</v>
      </c>
      <c r="AD123" s="141">
        <f t="shared" ca="1" si="155"/>
        <v>6866666.666666666</v>
      </c>
    </row>
    <row r="124" spans="1:30" ht="13" thickBot="1">
      <c r="B124" s="9"/>
      <c r="C124" s="31">
        <f t="shared" si="156"/>
        <v>2033</v>
      </c>
      <c r="D124" s="6" t="s">
        <v>21</v>
      </c>
      <c r="E124" s="186">
        <f ca="1">OFFSET('Regulatory Asset Base'!$S$156,$D86-1,0)</f>
        <v>277777777.77777779</v>
      </c>
      <c r="F124" s="141">
        <f t="shared" si="157"/>
        <v>0</v>
      </c>
      <c r="G124" s="141">
        <f t="shared" si="157"/>
        <v>0</v>
      </c>
      <c r="H124" s="141">
        <f t="shared" si="155"/>
        <v>0</v>
      </c>
      <c r="I124" s="141">
        <f t="shared" si="155"/>
        <v>0</v>
      </c>
      <c r="J124" s="141">
        <f t="shared" si="155"/>
        <v>0</v>
      </c>
      <c r="K124" s="141">
        <f t="shared" si="155"/>
        <v>0</v>
      </c>
      <c r="L124" s="141">
        <f t="shared" si="155"/>
        <v>0</v>
      </c>
      <c r="M124" s="141">
        <f t="shared" si="155"/>
        <v>0</v>
      </c>
      <c r="N124" s="141">
        <f t="shared" si="155"/>
        <v>0</v>
      </c>
      <c r="O124" s="141">
        <f t="shared" ca="1" si="155"/>
        <v>5555555.555555556</v>
      </c>
      <c r="P124" s="141">
        <f t="shared" ca="1" si="155"/>
        <v>5555555.555555556</v>
      </c>
      <c r="Q124" s="141">
        <f t="shared" ca="1" si="155"/>
        <v>5555555.555555556</v>
      </c>
      <c r="R124" s="141">
        <f t="shared" ca="1" si="155"/>
        <v>5555555.555555556</v>
      </c>
      <c r="S124" s="141">
        <f t="shared" ca="1" si="155"/>
        <v>5555555.555555556</v>
      </c>
      <c r="T124" s="141">
        <f t="shared" ca="1" si="155"/>
        <v>5555555.555555556</v>
      </c>
      <c r="U124" s="141">
        <f t="shared" ca="1" si="155"/>
        <v>5555555.555555556</v>
      </c>
      <c r="V124" s="141">
        <f t="shared" ca="1" si="155"/>
        <v>5555555.555555556</v>
      </c>
      <c r="W124" s="141">
        <f t="shared" ca="1" si="155"/>
        <v>5555555.555555556</v>
      </c>
      <c r="X124" s="141">
        <f t="shared" ca="1" si="155"/>
        <v>5555555.555555556</v>
      </c>
      <c r="Y124" s="141">
        <f t="shared" ca="1" si="155"/>
        <v>5555555.555555556</v>
      </c>
      <c r="Z124" s="141">
        <f t="shared" ca="1" si="155"/>
        <v>5555555.555555556</v>
      </c>
      <c r="AA124" s="141">
        <f t="shared" ca="1" si="155"/>
        <v>5555555.555555556</v>
      </c>
      <c r="AB124" s="141">
        <f t="shared" ca="1" si="155"/>
        <v>5555555.555555556</v>
      </c>
      <c r="AC124" s="141">
        <f t="shared" ca="1" si="155"/>
        <v>5555555.555555556</v>
      </c>
      <c r="AD124" s="141">
        <f t="shared" ca="1" si="155"/>
        <v>5555555.555555556</v>
      </c>
    </row>
    <row r="125" spans="1:30" ht="13" thickBot="1">
      <c r="B125" s="9"/>
      <c r="C125" s="31">
        <f t="shared" si="156"/>
        <v>2034</v>
      </c>
      <c r="D125" s="6" t="s">
        <v>21</v>
      </c>
      <c r="E125" s="186">
        <f ca="1">OFFSET('Regulatory Asset Base'!$T$156,$D86-1,0)</f>
        <v>273157894.7368421</v>
      </c>
      <c r="F125" s="141">
        <f t="shared" si="157"/>
        <v>0</v>
      </c>
      <c r="G125" s="141">
        <f t="shared" si="157"/>
        <v>0</v>
      </c>
      <c r="H125" s="141">
        <f t="shared" si="155"/>
        <v>0</v>
      </c>
      <c r="I125" s="141">
        <f t="shared" si="155"/>
        <v>0</v>
      </c>
      <c r="J125" s="141">
        <f t="shared" si="155"/>
        <v>0</v>
      </c>
      <c r="K125" s="141">
        <f t="shared" si="155"/>
        <v>0</v>
      </c>
      <c r="L125" s="141">
        <f t="shared" si="155"/>
        <v>0</v>
      </c>
      <c r="M125" s="141">
        <f t="shared" si="155"/>
        <v>0</v>
      </c>
      <c r="N125" s="141">
        <f t="shared" si="155"/>
        <v>0</v>
      </c>
      <c r="O125" s="141">
        <f t="shared" si="155"/>
        <v>0</v>
      </c>
      <c r="P125" s="141">
        <f t="shared" ca="1" si="155"/>
        <v>5463157.8947368423</v>
      </c>
      <c r="Q125" s="141">
        <f t="shared" ca="1" si="155"/>
        <v>5463157.8947368423</v>
      </c>
      <c r="R125" s="141">
        <f t="shared" ca="1" si="155"/>
        <v>5463157.8947368423</v>
      </c>
      <c r="S125" s="141">
        <f t="shared" ca="1" si="155"/>
        <v>5463157.8947368423</v>
      </c>
      <c r="T125" s="141">
        <f t="shared" ca="1" si="155"/>
        <v>5463157.8947368423</v>
      </c>
      <c r="U125" s="141">
        <f t="shared" ca="1" si="155"/>
        <v>5463157.8947368423</v>
      </c>
      <c r="V125" s="141">
        <f t="shared" ca="1" si="155"/>
        <v>5463157.8947368423</v>
      </c>
      <c r="W125" s="141">
        <f t="shared" ca="1" si="155"/>
        <v>5463157.8947368423</v>
      </c>
      <c r="X125" s="141">
        <f t="shared" ca="1" si="155"/>
        <v>5463157.8947368423</v>
      </c>
      <c r="Y125" s="141">
        <f t="shared" ca="1" si="155"/>
        <v>5463157.8947368423</v>
      </c>
      <c r="Z125" s="141">
        <f t="shared" ca="1" si="155"/>
        <v>5463157.8947368423</v>
      </c>
      <c r="AA125" s="141">
        <f t="shared" ca="1" si="155"/>
        <v>5463157.8947368423</v>
      </c>
      <c r="AB125" s="141">
        <f t="shared" ca="1" si="155"/>
        <v>5463157.8947368423</v>
      </c>
      <c r="AC125" s="141">
        <f t="shared" ca="1" si="155"/>
        <v>5463157.8947368423</v>
      </c>
      <c r="AD125" s="141">
        <f t="shared" ca="1" si="155"/>
        <v>5463157.8947368423</v>
      </c>
    </row>
    <row r="126" spans="1:30" ht="13" thickBot="1">
      <c r="B126" s="9"/>
      <c r="C126" s="31">
        <f t="shared" si="156"/>
        <v>2035</v>
      </c>
      <c r="D126" s="6" t="s">
        <v>21</v>
      </c>
      <c r="E126" s="186">
        <f ca="1">OFFSET('Regulatory Asset Base'!$U$156,$D86-1,0)</f>
        <v>319642857.14285713</v>
      </c>
      <c r="F126" s="141">
        <f t="shared" si="157"/>
        <v>0</v>
      </c>
      <c r="G126" s="141">
        <f t="shared" si="157"/>
        <v>0</v>
      </c>
      <c r="H126" s="141">
        <f t="shared" si="155"/>
        <v>0</v>
      </c>
      <c r="I126" s="141">
        <f t="shared" si="155"/>
        <v>0</v>
      </c>
      <c r="J126" s="141">
        <f t="shared" si="155"/>
        <v>0</v>
      </c>
      <c r="K126" s="141">
        <f t="shared" si="155"/>
        <v>0</v>
      </c>
      <c r="L126" s="141">
        <f t="shared" si="155"/>
        <v>0</v>
      </c>
      <c r="M126" s="141">
        <f t="shared" si="155"/>
        <v>0</v>
      </c>
      <c r="N126" s="141">
        <f t="shared" si="155"/>
        <v>0</v>
      </c>
      <c r="O126" s="141">
        <f t="shared" si="155"/>
        <v>0</v>
      </c>
      <c r="P126" s="141">
        <f t="shared" si="155"/>
        <v>0</v>
      </c>
      <c r="Q126" s="141">
        <f t="shared" ca="1" si="155"/>
        <v>6392857.1428571427</v>
      </c>
      <c r="R126" s="141">
        <f t="shared" ca="1" si="155"/>
        <v>6392857.1428571427</v>
      </c>
      <c r="S126" s="141">
        <f t="shared" ca="1" si="155"/>
        <v>6392857.1428571427</v>
      </c>
      <c r="T126" s="141">
        <f t="shared" ca="1" si="155"/>
        <v>6392857.1428571427</v>
      </c>
      <c r="U126" s="141">
        <f t="shared" ca="1" si="155"/>
        <v>6392857.1428571427</v>
      </c>
      <c r="V126" s="141">
        <f t="shared" ca="1" si="155"/>
        <v>6392857.1428571427</v>
      </c>
      <c r="W126" s="141">
        <f t="shared" ca="1" si="155"/>
        <v>6392857.1428571427</v>
      </c>
      <c r="X126" s="141">
        <f t="shared" ca="1" si="155"/>
        <v>6392857.1428571427</v>
      </c>
      <c r="Y126" s="141">
        <f t="shared" ca="1" si="155"/>
        <v>6392857.1428571427</v>
      </c>
      <c r="Z126" s="141">
        <f t="shared" ca="1" si="155"/>
        <v>6392857.1428571427</v>
      </c>
      <c r="AA126" s="141">
        <f t="shared" ca="1" si="155"/>
        <v>6392857.1428571427</v>
      </c>
      <c r="AB126" s="141">
        <f t="shared" ca="1" si="155"/>
        <v>6392857.1428571427</v>
      </c>
      <c r="AC126" s="141">
        <f t="shared" ca="1" si="155"/>
        <v>6392857.1428571427</v>
      </c>
      <c r="AD126" s="141">
        <f t="shared" ca="1" si="155"/>
        <v>6392857.1428571427</v>
      </c>
    </row>
    <row r="127" spans="1:30" ht="13" thickBot="1">
      <c r="B127" s="9"/>
      <c r="C127" s="31">
        <f t="shared" si="156"/>
        <v>2036</v>
      </c>
      <c r="D127" s="6" t="s">
        <v>21</v>
      </c>
      <c r="E127" s="186">
        <f ca="1">OFFSET('Regulatory Asset Base'!$V$156,$D86-1,0)</f>
        <v>6666666.666666667</v>
      </c>
      <c r="F127" s="141">
        <f t="shared" si="157"/>
        <v>0</v>
      </c>
      <c r="G127" s="141">
        <f t="shared" si="157"/>
        <v>0</v>
      </c>
      <c r="H127" s="141">
        <f t="shared" si="155"/>
        <v>0</v>
      </c>
      <c r="I127" s="141">
        <f t="shared" si="155"/>
        <v>0</v>
      </c>
      <c r="J127" s="141">
        <f t="shared" si="155"/>
        <v>0</v>
      </c>
      <c r="K127" s="141">
        <f t="shared" si="155"/>
        <v>0</v>
      </c>
      <c r="L127" s="141">
        <f t="shared" si="155"/>
        <v>0</v>
      </c>
      <c r="M127" s="141">
        <f t="shared" si="155"/>
        <v>0</v>
      </c>
      <c r="N127" s="141">
        <f t="shared" si="155"/>
        <v>0</v>
      </c>
      <c r="O127" s="141">
        <f t="shared" si="155"/>
        <v>0</v>
      </c>
      <c r="P127" s="141">
        <f t="shared" si="155"/>
        <v>0</v>
      </c>
      <c r="Q127" s="141">
        <f t="shared" si="155"/>
        <v>0</v>
      </c>
      <c r="R127" s="141">
        <f t="shared" ca="1" si="155"/>
        <v>133333.33333333334</v>
      </c>
      <c r="S127" s="141">
        <f t="shared" ca="1" si="155"/>
        <v>133333.33333333334</v>
      </c>
      <c r="T127" s="141">
        <f t="shared" ca="1" si="155"/>
        <v>133333.33333333334</v>
      </c>
      <c r="U127" s="141">
        <f t="shared" ca="1" si="155"/>
        <v>133333.33333333334</v>
      </c>
      <c r="V127" s="141">
        <f t="shared" ca="1" si="155"/>
        <v>133333.33333333334</v>
      </c>
      <c r="W127" s="141">
        <f t="shared" ca="1" si="155"/>
        <v>133333.33333333334</v>
      </c>
      <c r="X127" s="141">
        <f t="shared" ref="H127:AD134" ca="1" si="158">IF(X$4&lt;$C127,0,IF(X$4&gt;=$C127+$D$12,0,$E127/$D$12))</f>
        <v>133333.33333333334</v>
      </c>
      <c r="Y127" s="141">
        <f t="shared" ca="1" si="158"/>
        <v>133333.33333333334</v>
      </c>
      <c r="Z127" s="141">
        <f t="shared" ca="1" si="158"/>
        <v>133333.33333333334</v>
      </c>
      <c r="AA127" s="141">
        <f t="shared" ca="1" si="158"/>
        <v>133333.33333333334</v>
      </c>
      <c r="AB127" s="141">
        <f t="shared" ca="1" si="158"/>
        <v>133333.33333333334</v>
      </c>
      <c r="AC127" s="141">
        <f t="shared" ca="1" si="158"/>
        <v>133333.33333333334</v>
      </c>
      <c r="AD127" s="141">
        <f t="shared" ca="1" si="158"/>
        <v>133333.33333333334</v>
      </c>
    </row>
    <row r="128" spans="1:30" ht="13" thickBot="1">
      <c r="B128" s="9"/>
      <c r="C128" s="31">
        <f t="shared" si="156"/>
        <v>2037</v>
      </c>
      <c r="D128" s="6" t="s">
        <v>21</v>
      </c>
      <c r="E128" s="186">
        <f ca="1">OFFSET('Regulatory Asset Base'!$W$156,$D86-1,0)</f>
        <v>392307692.30769235</v>
      </c>
      <c r="F128" s="141">
        <f t="shared" si="157"/>
        <v>0</v>
      </c>
      <c r="G128" s="141">
        <f t="shared" si="157"/>
        <v>0</v>
      </c>
      <c r="H128" s="141">
        <f t="shared" si="158"/>
        <v>0</v>
      </c>
      <c r="I128" s="141">
        <f t="shared" si="158"/>
        <v>0</v>
      </c>
      <c r="J128" s="141">
        <f t="shared" si="158"/>
        <v>0</v>
      </c>
      <c r="K128" s="141">
        <f t="shared" si="158"/>
        <v>0</v>
      </c>
      <c r="L128" s="141">
        <f t="shared" si="158"/>
        <v>0</v>
      </c>
      <c r="M128" s="141">
        <f t="shared" si="158"/>
        <v>0</v>
      </c>
      <c r="N128" s="141">
        <f t="shared" si="158"/>
        <v>0</v>
      </c>
      <c r="O128" s="141">
        <f t="shared" si="158"/>
        <v>0</v>
      </c>
      <c r="P128" s="141">
        <f t="shared" si="158"/>
        <v>0</v>
      </c>
      <c r="Q128" s="141">
        <f t="shared" si="158"/>
        <v>0</v>
      </c>
      <c r="R128" s="141">
        <f t="shared" si="158"/>
        <v>0</v>
      </c>
      <c r="S128" s="141">
        <f t="shared" ca="1" si="158"/>
        <v>7846153.8461538469</v>
      </c>
      <c r="T128" s="141">
        <f t="shared" ca="1" si="158"/>
        <v>7846153.8461538469</v>
      </c>
      <c r="U128" s="141">
        <f t="shared" ca="1" si="158"/>
        <v>7846153.8461538469</v>
      </c>
      <c r="V128" s="141">
        <f t="shared" ca="1" si="158"/>
        <v>7846153.8461538469</v>
      </c>
      <c r="W128" s="141">
        <f t="shared" ca="1" si="158"/>
        <v>7846153.8461538469</v>
      </c>
      <c r="X128" s="141">
        <f t="shared" ca="1" si="158"/>
        <v>7846153.8461538469</v>
      </c>
      <c r="Y128" s="141">
        <f t="shared" ca="1" si="158"/>
        <v>7846153.8461538469</v>
      </c>
      <c r="Z128" s="141">
        <f t="shared" ca="1" si="158"/>
        <v>7846153.8461538469</v>
      </c>
      <c r="AA128" s="141">
        <f t="shared" ca="1" si="158"/>
        <v>7846153.8461538469</v>
      </c>
      <c r="AB128" s="141">
        <f t="shared" ca="1" si="158"/>
        <v>7846153.8461538469</v>
      </c>
      <c r="AC128" s="141">
        <f t="shared" ca="1" si="158"/>
        <v>7846153.8461538469</v>
      </c>
      <c r="AD128" s="141">
        <f t="shared" ca="1" si="158"/>
        <v>7846153.8461538469</v>
      </c>
    </row>
    <row r="129" spans="1:30" ht="13" thickBot="1">
      <c r="B129" s="9"/>
      <c r="C129" s="31">
        <f t="shared" si="156"/>
        <v>2038</v>
      </c>
      <c r="D129" s="6" t="s">
        <v>21</v>
      </c>
      <c r="E129" s="186">
        <f ca="1">OFFSET('Regulatory Asset Base'!$X$156,$D86-1,0)</f>
        <v>7692307.692307692</v>
      </c>
      <c r="F129" s="141">
        <f t="shared" si="157"/>
        <v>0</v>
      </c>
      <c r="G129" s="141">
        <f t="shared" si="157"/>
        <v>0</v>
      </c>
      <c r="H129" s="141">
        <f t="shared" si="158"/>
        <v>0</v>
      </c>
      <c r="I129" s="141">
        <f t="shared" si="158"/>
        <v>0</v>
      </c>
      <c r="J129" s="141">
        <f t="shared" si="158"/>
        <v>0</v>
      </c>
      <c r="K129" s="141">
        <f t="shared" si="158"/>
        <v>0</v>
      </c>
      <c r="L129" s="141">
        <f t="shared" si="158"/>
        <v>0</v>
      </c>
      <c r="M129" s="141">
        <f t="shared" si="158"/>
        <v>0</v>
      </c>
      <c r="N129" s="141">
        <f t="shared" si="158"/>
        <v>0</v>
      </c>
      <c r="O129" s="141">
        <f t="shared" si="158"/>
        <v>0</v>
      </c>
      <c r="P129" s="141">
        <f t="shared" si="158"/>
        <v>0</v>
      </c>
      <c r="Q129" s="141">
        <f t="shared" si="158"/>
        <v>0</v>
      </c>
      <c r="R129" s="141">
        <f t="shared" si="158"/>
        <v>0</v>
      </c>
      <c r="S129" s="141">
        <f t="shared" si="158"/>
        <v>0</v>
      </c>
      <c r="T129" s="141">
        <f t="shared" ca="1" si="158"/>
        <v>153846.15384615384</v>
      </c>
      <c r="U129" s="141">
        <f t="shared" ca="1" si="158"/>
        <v>153846.15384615384</v>
      </c>
      <c r="V129" s="141">
        <f t="shared" ca="1" si="158"/>
        <v>153846.15384615384</v>
      </c>
      <c r="W129" s="141">
        <f t="shared" ca="1" si="158"/>
        <v>153846.15384615384</v>
      </c>
      <c r="X129" s="141">
        <f t="shared" ca="1" si="158"/>
        <v>153846.15384615384</v>
      </c>
      <c r="Y129" s="141">
        <f t="shared" ca="1" si="158"/>
        <v>153846.15384615384</v>
      </c>
      <c r="Z129" s="141">
        <f t="shared" ca="1" si="158"/>
        <v>153846.15384615384</v>
      </c>
      <c r="AA129" s="141">
        <f t="shared" ca="1" si="158"/>
        <v>153846.15384615384</v>
      </c>
      <c r="AB129" s="141">
        <f t="shared" ca="1" si="158"/>
        <v>153846.15384615384</v>
      </c>
      <c r="AC129" s="141">
        <f t="shared" ca="1" si="158"/>
        <v>153846.15384615384</v>
      </c>
      <c r="AD129" s="141">
        <f t="shared" ca="1" si="158"/>
        <v>153846.15384615384</v>
      </c>
    </row>
    <row r="130" spans="1:30" ht="13" thickBot="1">
      <c r="B130" s="9"/>
      <c r="C130" s="31">
        <f t="shared" si="156"/>
        <v>2039</v>
      </c>
      <c r="D130" s="6" t="s">
        <v>21</v>
      </c>
      <c r="E130" s="186">
        <f ca="1">OFFSET('Regulatory Asset Base'!$Y$156,$D86-1,0)</f>
        <v>454545454.54545456</v>
      </c>
      <c r="F130" s="141">
        <f t="shared" si="157"/>
        <v>0</v>
      </c>
      <c r="G130" s="141">
        <f t="shared" si="157"/>
        <v>0</v>
      </c>
      <c r="H130" s="141">
        <f t="shared" si="158"/>
        <v>0</v>
      </c>
      <c r="I130" s="141">
        <f t="shared" si="158"/>
        <v>0</v>
      </c>
      <c r="J130" s="141">
        <f t="shared" si="158"/>
        <v>0</v>
      </c>
      <c r="K130" s="141">
        <f t="shared" si="158"/>
        <v>0</v>
      </c>
      <c r="L130" s="141">
        <f t="shared" si="158"/>
        <v>0</v>
      </c>
      <c r="M130" s="141">
        <f t="shared" si="158"/>
        <v>0</v>
      </c>
      <c r="N130" s="141">
        <f t="shared" si="158"/>
        <v>0</v>
      </c>
      <c r="O130" s="141">
        <f t="shared" si="158"/>
        <v>0</v>
      </c>
      <c r="P130" s="141">
        <f t="shared" si="158"/>
        <v>0</v>
      </c>
      <c r="Q130" s="141">
        <f t="shared" si="158"/>
        <v>0</v>
      </c>
      <c r="R130" s="141">
        <f t="shared" si="158"/>
        <v>0</v>
      </c>
      <c r="S130" s="141">
        <f t="shared" si="158"/>
        <v>0</v>
      </c>
      <c r="T130" s="141">
        <f t="shared" si="158"/>
        <v>0</v>
      </c>
      <c r="U130" s="141">
        <f t="shared" ca="1" si="158"/>
        <v>9090909.0909090918</v>
      </c>
      <c r="V130" s="141">
        <f t="shared" ca="1" si="158"/>
        <v>9090909.0909090918</v>
      </c>
      <c r="W130" s="141">
        <f t="shared" ca="1" si="158"/>
        <v>9090909.0909090918</v>
      </c>
      <c r="X130" s="141">
        <f t="shared" ca="1" si="158"/>
        <v>9090909.0909090918</v>
      </c>
      <c r="Y130" s="141">
        <f t="shared" ca="1" si="158"/>
        <v>9090909.0909090918</v>
      </c>
      <c r="Z130" s="141">
        <f t="shared" ca="1" si="158"/>
        <v>9090909.0909090918</v>
      </c>
      <c r="AA130" s="141">
        <f t="shared" ca="1" si="158"/>
        <v>9090909.0909090918</v>
      </c>
      <c r="AB130" s="141">
        <f t="shared" ca="1" si="158"/>
        <v>9090909.0909090918</v>
      </c>
      <c r="AC130" s="141">
        <f t="shared" ca="1" si="158"/>
        <v>9090909.0909090918</v>
      </c>
      <c r="AD130" s="141">
        <f t="shared" ca="1" si="158"/>
        <v>9090909.0909090918</v>
      </c>
    </row>
    <row r="131" spans="1:30" ht="13" thickBot="1">
      <c r="B131" s="9"/>
      <c r="C131" s="31">
        <f t="shared" si="156"/>
        <v>2040</v>
      </c>
      <c r="D131" s="6" t="s">
        <v>21</v>
      </c>
      <c r="E131" s="186">
        <f ca="1">OFFSET('Regulatory Asset Base'!$Z$156,$D86-1,0)</f>
        <v>6250000</v>
      </c>
      <c r="F131" s="141">
        <f t="shared" si="157"/>
        <v>0</v>
      </c>
      <c r="G131" s="141">
        <f t="shared" si="157"/>
        <v>0</v>
      </c>
      <c r="H131" s="141">
        <f t="shared" si="158"/>
        <v>0</v>
      </c>
      <c r="I131" s="141">
        <f t="shared" si="158"/>
        <v>0</v>
      </c>
      <c r="J131" s="141">
        <f t="shared" si="158"/>
        <v>0</v>
      </c>
      <c r="K131" s="141">
        <f t="shared" si="158"/>
        <v>0</v>
      </c>
      <c r="L131" s="141">
        <f t="shared" si="158"/>
        <v>0</v>
      </c>
      <c r="M131" s="141">
        <f t="shared" si="158"/>
        <v>0</v>
      </c>
      <c r="N131" s="141">
        <f t="shared" si="158"/>
        <v>0</v>
      </c>
      <c r="O131" s="141">
        <f t="shared" si="158"/>
        <v>0</v>
      </c>
      <c r="P131" s="141">
        <f t="shared" si="158"/>
        <v>0</v>
      </c>
      <c r="Q131" s="141">
        <f t="shared" si="158"/>
        <v>0</v>
      </c>
      <c r="R131" s="141">
        <f t="shared" si="158"/>
        <v>0</v>
      </c>
      <c r="S131" s="141">
        <f t="shared" si="158"/>
        <v>0</v>
      </c>
      <c r="T131" s="141">
        <f t="shared" si="158"/>
        <v>0</v>
      </c>
      <c r="U131" s="141">
        <f t="shared" si="158"/>
        <v>0</v>
      </c>
      <c r="V131" s="141">
        <f t="shared" ca="1" si="158"/>
        <v>125000</v>
      </c>
      <c r="W131" s="141">
        <f t="shared" ca="1" si="158"/>
        <v>125000</v>
      </c>
      <c r="X131" s="141">
        <f t="shared" ca="1" si="158"/>
        <v>125000</v>
      </c>
      <c r="Y131" s="141">
        <f t="shared" ca="1" si="158"/>
        <v>125000</v>
      </c>
      <c r="Z131" s="141">
        <f t="shared" ca="1" si="158"/>
        <v>125000</v>
      </c>
      <c r="AA131" s="141">
        <f t="shared" ca="1" si="158"/>
        <v>125000</v>
      </c>
      <c r="AB131" s="141">
        <f t="shared" ca="1" si="158"/>
        <v>125000</v>
      </c>
      <c r="AC131" s="141">
        <f t="shared" ca="1" si="158"/>
        <v>125000</v>
      </c>
      <c r="AD131" s="141">
        <f t="shared" ca="1" si="158"/>
        <v>125000</v>
      </c>
    </row>
    <row r="132" spans="1:30" ht="13" thickBot="1">
      <c r="B132" s="9"/>
      <c r="C132" s="31">
        <f t="shared" si="156"/>
        <v>2041</v>
      </c>
      <c r="D132" s="6" t="s">
        <v>21</v>
      </c>
      <c r="E132" s="186">
        <f ca="1">OFFSET('Regulatory Asset Base'!$AA$156,$D86-1,0)</f>
        <v>272248803.82775116</v>
      </c>
      <c r="F132" s="141">
        <f t="shared" si="157"/>
        <v>0</v>
      </c>
      <c r="G132" s="141">
        <f t="shared" si="157"/>
        <v>0</v>
      </c>
      <c r="H132" s="141">
        <f t="shared" si="158"/>
        <v>0</v>
      </c>
      <c r="I132" s="141">
        <f t="shared" si="158"/>
        <v>0</v>
      </c>
      <c r="J132" s="141">
        <f t="shared" si="158"/>
        <v>0</v>
      </c>
      <c r="K132" s="141">
        <f t="shared" si="158"/>
        <v>0</v>
      </c>
      <c r="L132" s="141">
        <f t="shared" si="158"/>
        <v>0</v>
      </c>
      <c r="M132" s="141">
        <f t="shared" si="158"/>
        <v>0</v>
      </c>
      <c r="N132" s="141">
        <f t="shared" si="158"/>
        <v>0</v>
      </c>
      <c r="O132" s="141">
        <f t="shared" si="158"/>
        <v>0</v>
      </c>
      <c r="P132" s="141">
        <f t="shared" si="158"/>
        <v>0</v>
      </c>
      <c r="Q132" s="141">
        <f t="shared" si="158"/>
        <v>0</v>
      </c>
      <c r="R132" s="141">
        <f t="shared" si="158"/>
        <v>0</v>
      </c>
      <c r="S132" s="141">
        <f t="shared" si="158"/>
        <v>0</v>
      </c>
      <c r="T132" s="141">
        <f t="shared" si="158"/>
        <v>0</v>
      </c>
      <c r="U132" s="141">
        <f t="shared" si="158"/>
        <v>0</v>
      </c>
      <c r="V132" s="141">
        <f t="shared" si="158"/>
        <v>0</v>
      </c>
      <c r="W132" s="141">
        <f t="shared" ca="1" si="158"/>
        <v>5444976.076555023</v>
      </c>
      <c r="X132" s="141">
        <f t="shared" ca="1" si="158"/>
        <v>5444976.076555023</v>
      </c>
      <c r="Y132" s="141">
        <f t="shared" ca="1" si="158"/>
        <v>5444976.076555023</v>
      </c>
      <c r="Z132" s="141">
        <f t="shared" ca="1" si="158"/>
        <v>5444976.076555023</v>
      </c>
      <c r="AA132" s="141">
        <f t="shared" ca="1" si="158"/>
        <v>5444976.076555023</v>
      </c>
      <c r="AB132" s="141">
        <f t="shared" ca="1" si="158"/>
        <v>5444976.076555023</v>
      </c>
      <c r="AC132" s="141">
        <f t="shared" ca="1" si="158"/>
        <v>5444976.076555023</v>
      </c>
      <c r="AD132" s="141">
        <f t="shared" ca="1" si="158"/>
        <v>5444976.076555023</v>
      </c>
    </row>
    <row r="133" spans="1:30" ht="11.5" customHeight="1" thickBot="1">
      <c r="B133" s="9"/>
      <c r="C133" s="31">
        <f t="shared" si="156"/>
        <v>2042</v>
      </c>
      <c r="D133" s="6" t="s">
        <v>21</v>
      </c>
      <c r="E133" s="186">
        <f ca="1">OFFSET('Regulatory Asset Base'!$AB$156,$D86-1,0)</f>
        <v>5000000</v>
      </c>
      <c r="F133" s="141">
        <f t="shared" si="157"/>
        <v>0</v>
      </c>
      <c r="G133" s="141">
        <f t="shared" si="157"/>
        <v>0</v>
      </c>
      <c r="H133" s="141">
        <f t="shared" si="158"/>
        <v>0</v>
      </c>
      <c r="I133" s="141">
        <f t="shared" si="158"/>
        <v>0</v>
      </c>
      <c r="J133" s="141">
        <f t="shared" si="158"/>
        <v>0</v>
      </c>
      <c r="K133" s="141">
        <f t="shared" si="158"/>
        <v>0</v>
      </c>
      <c r="L133" s="141">
        <f t="shared" si="158"/>
        <v>0</v>
      </c>
      <c r="M133" s="141">
        <f t="shared" si="158"/>
        <v>0</v>
      </c>
      <c r="N133" s="141">
        <f t="shared" si="158"/>
        <v>0</v>
      </c>
      <c r="O133" s="141">
        <f t="shared" si="158"/>
        <v>0</v>
      </c>
      <c r="P133" s="141">
        <f t="shared" si="158"/>
        <v>0</v>
      </c>
      <c r="Q133" s="141">
        <f t="shared" si="158"/>
        <v>0</v>
      </c>
      <c r="R133" s="141">
        <f t="shared" si="158"/>
        <v>0</v>
      </c>
      <c r="S133" s="141">
        <f t="shared" si="158"/>
        <v>0</v>
      </c>
      <c r="T133" s="141">
        <f t="shared" si="158"/>
        <v>0</v>
      </c>
      <c r="U133" s="141">
        <f t="shared" si="158"/>
        <v>0</v>
      </c>
      <c r="V133" s="141">
        <f t="shared" si="158"/>
        <v>0</v>
      </c>
      <c r="W133" s="141">
        <f t="shared" si="158"/>
        <v>0</v>
      </c>
      <c r="X133" s="141">
        <f t="shared" ca="1" si="158"/>
        <v>100000</v>
      </c>
      <c r="Y133" s="141">
        <f t="shared" ca="1" si="158"/>
        <v>100000</v>
      </c>
      <c r="Z133" s="141">
        <f t="shared" ca="1" si="158"/>
        <v>100000</v>
      </c>
      <c r="AA133" s="141">
        <f t="shared" ca="1" si="158"/>
        <v>100000</v>
      </c>
      <c r="AB133" s="141">
        <f t="shared" ca="1" si="158"/>
        <v>100000</v>
      </c>
      <c r="AC133" s="141">
        <f t="shared" ca="1" si="158"/>
        <v>100000</v>
      </c>
      <c r="AD133" s="141">
        <f t="shared" ca="1" si="158"/>
        <v>100000</v>
      </c>
    </row>
    <row r="134" spans="1:30" ht="13" thickBot="1">
      <c r="B134" s="9"/>
      <c r="C134" s="31">
        <f t="shared" si="156"/>
        <v>2043</v>
      </c>
      <c r="D134" s="6" t="s">
        <v>21</v>
      </c>
      <c r="E134" s="186">
        <f ca="1">OFFSET('Regulatory Asset Base'!$AC$156,$D86-1,0)</f>
        <v>10000000</v>
      </c>
      <c r="F134" s="141">
        <f t="shared" si="157"/>
        <v>0</v>
      </c>
      <c r="G134" s="141">
        <f t="shared" si="157"/>
        <v>0</v>
      </c>
      <c r="H134" s="141">
        <f t="shared" si="158"/>
        <v>0</v>
      </c>
      <c r="I134" s="141">
        <f t="shared" si="158"/>
        <v>0</v>
      </c>
      <c r="J134" s="141">
        <f t="shared" si="158"/>
        <v>0</v>
      </c>
      <c r="K134" s="141">
        <f t="shared" si="158"/>
        <v>0</v>
      </c>
      <c r="L134" s="141">
        <f t="shared" si="158"/>
        <v>0</v>
      </c>
      <c r="M134" s="141">
        <f t="shared" si="158"/>
        <v>0</v>
      </c>
      <c r="N134" s="141">
        <f t="shared" si="158"/>
        <v>0</v>
      </c>
      <c r="O134" s="141">
        <f t="shared" si="158"/>
        <v>0</v>
      </c>
      <c r="P134" s="141">
        <f t="shared" si="158"/>
        <v>0</v>
      </c>
      <c r="Q134" s="141">
        <f t="shared" si="158"/>
        <v>0</v>
      </c>
      <c r="R134" s="141">
        <f t="shared" si="158"/>
        <v>0</v>
      </c>
      <c r="S134" s="141">
        <f t="shared" si="158"/>
        <v>0</v>
      </c>
      <c r="T134" s="141">
        <f t="shared" si="158"/>
        <v>0</v>
      </c>
      <c r="U134" s="141">
        <f t="shared" si="158"/>
        <v>0</v>
      </c>
      <c r="V134" s="141">
        <f t="shared" si="158"/>
        <v>0</v>
      </c>
      <c r="W134" s="141">
        <f t="shared" si="158"/>
        <v>0</v>
      </c>
      <c r="X134" s="141">
        <f t="shared" si="158"/>
        <v>0</v>
      </c>
      <c r="Y134" s="141">
        <f t="shared" ca="1" si="158"/>
        <v>200000</v>
      </c>
      <c r="Z134" s="141">
        <f t="shared" ca="1" si="158"/>
        <v>200000</v>
      </c>
      <c r="AA134" s="141">
        <f t="shared" ca="1" si="158"/>
        <v>200000</v>
      </c>
      <c r="AB134" s="141">
        <f t="shared" ca="1" si="158"/>
        <v>200000</v>
      </c>
      <c r="AC134" s="141">
        <f t="shared" ca="1" si="158"/>
        <v>200000</v>
      </c>
      <c r="AD134" s="141">
        <f t="shared" ca="1" si="158"/>
        <v>200000</v>
      </c>
    </row>
    <row r="135" spans="1:30" s="54" customFormat="1" ht="13.5" thickBot="1">
      <c r="A135" s="184"/>
      <c r="B135" s="185"/>
      <c r="C135" s="183" t="s">
        <v>166</v>
      </c>
      <c r="D135" s="6" t="s">
        <v>21</v>
      </c>
      <c r="E135" s="187"/>
      <c r="F135" s="188">
        <f>SUM(F115:F134)</f>
        <v>0</v>
      </c>
      <c r="G135" s="188">
        <f t="shared" ref="G135" ca="1" si="159">SUM(G115:G134)</f>
        <v>9090909.0909090918</v>
      </c>
      <c r="H135" s="188">
        <f t="shared" ref="H135" ca="1" si="160">SUM(H115:H134)</f>
        <v>14354066.985645935</v>
      </c>
      <c r="I135" s="188">
        <f t="shared" ref="I135" ca="1" si="161">SUM(I115:I134)</f>
        <v>14554066.985645935</v>
      </c>
      <c r="J135" s="188">
        <f t="shared" ref="J135" ca="1" si="162">SUM(J115:J134)</f>
        <v>20909330.143540673</v>
      </c>
      <c r="K135" s="188">
        <f t="shared" ref="K135" ca="1" si="163">SUM(K115:K134)</f>
        <v>20909330.143540673</v>
      </c>
      <c r="L135" s="188">
        <f t="shared" ref="L135" ca="1" si="164">SUM(L115:L134)</f>
        <v>26283599.149388626</v>
      </c>
      <c r="M135" s="188">
        <f t="shared" ref="M135" ca="1" si="165">SUM(M115:M134)</f>
        <v>34616932.482721962</v>
      </c>
      <c r="N135" s="188">
        <f t="shared" ref="N135" ca="1" si="166">SUM(N115:N134)</f>
        <v>41483599.149388626</v>
      </c>
      <c r="O135" s="188">
        <f t="shared" ref="O135" ca="1" si="167">SUM(O115:O134)</f>
        <v>47039154.704944178</v>
      </c>
      <c r="P135" s="188">
        <f t="shared" ref="P135" ca="1" si="168">SUM(P115:P134)</f>
        <v>52502312.59968102</v>
      </c>
      <c r="Q135" s="188">
        <f t="shared" ref="Q135" ca="1" si="169">SUM(Q115:Q134)</f>
        <v>58895169.742538162</v>
      </c>
      <c r="R135" s="188">
        <f t="shared" ref="R135" ca="1" si="170">SUM(R115:R134)</f>
        <v>59028503.075871497</v>
      </c>
      <c r="S135" s="188">
        <f t="shared" ref="S135" ca="1" si="171">SUM(S115:S134)</f>
        <v>66874656.922025345</v>
      </c>
      <c r="T135" s="188">
        <f t="shared" ref="T135" ca="1" si="172">SUM(T115:T134)</f>
        <v>67028503.075871497</v>
      </c>
      <c r="U135" s="188">
        <f t="shared" ref="U135" ca="1" si="173">SUM(U115:U134)</f>
        <v>76119412.166780591</v>
      </c>
      <c r="V135" s="188">
        <f t="shared" ref="V135" ca="1" si="174">SUM(V115:V134)</f>
        <v>76244412.166780591</v>
      </c>
      <c r="W135" s="188">
        <f t="shared" ref="W135" ca="1" si="175">SUM(W115:W134)</f>
        <v>81689388.24333562</v>
      </c>
      <c r="X135" s="188">
        <f t="shared" ref="X135" ca="1" si="176">SUM(X115:X134)</f>
        <v>81789388.24333562</v>
      </c>
      <c r="Y135" s="188">
        <f t="shared" ref="Y135" ca="1" si="177">SUM(Y115:Y134)</f>
        <v>81989388.24333562</v>
      </c>
      <c r="Z135" s="188">
        <f t="shared" ref="Z135" ca="1" si="178">SUM(Z115:Z134)</f>
        <v>81989388.24333562</v>
      </c>
      <c r="AA135" s="188">
        <f t="shared" ref="AA135" ca="1" si="179">SUM(AA115:AA134)</f>
        <v>81989388.24333562</v>
      </c>
      <c r="AB135" s="188">
        <f t="shared" ref="AB135" ca="1" si="180">SUM(AB115:AB134)</f>
        <v>81989388.24333562</v>
      </c>
      <c r="AC135" s="188">
        <f t="shared" ref="AC135" ca="1" si="181">SUM(AC115:AC134)</f>
        <v>81989388.24333562</v>
      </c>
      <c r="AD135" s="188">
        <f t="shared" ref="AD135" ca="1" si="182">SUM(AD115:AD134)</f>
        <v>81989388.24333562</v>
      </c>
    </row>
    <row r="136" spans="1:30">
      <c r="D136" s="18"/>
    </row>
    <row r="138" spans="1:30" s="101" customFormat="1" ht="13">
      <c r="A138" s="130"/>
      <c r="B138" s="132">
        <f>D138+2</f>
        <v>5</v>
      </c>
      <c r="C138" s="130" t="str">
        <f>LOOKUP(D138,$B$11:$C$20)</f>
        <v>Substations</v>
      </c>
      <c r="D138" s="130">
        <v>3</v>
      </c>
      <c r="E138" s="130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</row>
    <row r="139" spans="1:30">
      <c r="A139" s="46"/>
      <c r="B139" s="14"/>
      <c r="C139" s="13"/>
      <c r="D139" s="21"/>
      <c r="E139" s="12"/>
      <c r="F139" s="3"/>
      <c r="G139" s="2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30" ht="14.5" customHeight="1">
      <c r="A140" s="22"/>
      <c r="B140" s="47"/>
      <c r="C140" s="47" t="s">
        <v>48</v>
      </c>
      <c r="D140" s="12"/>
      <c r="E140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30"/>
      <c r="Q140" s="30"/>
      <c r="R140" s="30"/>
      <c r="S140" s="30"/>
      <c r="T140" s="30"/>
      <c r="U140" s="30"/>
    </row>
    <row r="141" spans="1:30">
      <c r="A141" s="10"/>
      <c r="B141" s="10"/>
      <c r="C141" s="10"/>
      <c r="D141" s="257"/>
      <c r="E141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</row>
    <row r="142" spans="1:30" ht="12" customHeight="1">
      <c r="A142" s="10"/>
      <c r="B142" s="10"/>
      <c r="C142" s="10"/>
      <c r="D142" s="257"/>
      <c r="E142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</row>
    <row r="143" spans="1:30" ht="11.5" customHeight="1">
      <c r="A143" s="10"/>
      <c r="B143" s="10"/>
      <c r="C143" s="76" t="s">
        <v>165</v>
      </c>
      <c r="D143" s="258" t="s">
        <v>21</v>
      </c>
      <c r="E143"/>
      <c r="F143" s="182">
        <f>LOOKUP(D138,$B$11:$B$20,$F$11:$F$20)</f>
        <v>16200000000</v>
      </c>
      <c r="G143" s="139">
        <f>F143</f>
        <v>16200000000</v>
      </c>
      <c r="H143" s="139">
        <f>G143</f>
        <v>16200000000</v>
      </c>
      <c r="I143" s="139">
        <f t="shared" ref="I143:AD143" si="183">H143</f>
        <v>16200000000</v>
      </c>
      <c r="J143" s="139">
        <f t="shared" si="183"/>
        <v>16200000000</v>
      </c>
      <c r="K143" s="139">
        <f t="shared" si="183"/>
        <v>16200000000</v>
      </c>
      <c r="L143" s="139">
        <f t="shared" si="183"/>
        <v>16200000000</v>
      </c>
      <c r="M143" s="139">
        <f t="shared" si="183"/>
        <v>16200000000</v>
      </c>
      <c r="N143" s="139">
        <f t="shared" si="183"/>
        <v>16200000000</v>
      </c>
      <c r="O143" s="139">
        <f t="shared" si="183"/>
        <v>16200000000</v>
      </c>
      <c r="P143" s="139">
        <f t="shared" si="183"/>
        <v>16200000000</v>
      </c>
      <c r="Q143" s="139">
        <f t="shared" si="183"/>
        <v>16200000000</v>
      </c>
      <c r="R143" s="139">
        <f t="shared" si="183"/>
        <v>16200000000</v>
      </c>
      <c r="S143" s="139">
        <f t="shared" si="183"/>
        <v>16200000000</v>
      </c>
      <c r="T143" s="139">
        <f t="shared" si="183"/>
        <v>16200000000</v>
      </c>
      <c r="U143" s="139">
        <f t="shared" si="183"/>
        <v>16200000000</v>
      </c>
      <c r="V143" s="139">
        <f t="shared" si="183"/>
        <v>16200000000</v>
      </c>
      <c r="W143" s="139">
        <f t="shared" si="183"/>
        <v>16200000000</v>
      </c>
      <c r="X143" s="139">
        <f t="shared" si="183"/>
        <v>16200000000</v>
      </c>
      <c r="Y143" s="139">
        <f t="shared" si="183"/>
        <v>16200000000</v>
      </c>
      <c r="Z143" s="139">
        <f t="shared" si="183"/>
        <v>16200000000</v>
      </c>
      <c r="AA143" s="139">
        <f t="shared" si="183"/>
        <v>16200000000</v>
      </c>
      <c r="AB143" s="139">
        <f t="shared" si="183"/>
        <v>16200000000</v>
      </c>
      <c r="AC143" s="139">
        <f t="shared" si="183"/>
        <v>16200000000</v>
      </c>
      <c r="AD143" s="139">
        <f t="shared" si="183"/>
        <v>16200000000</v>
      </c>
    </row>
    <row r="144" spans="1:30" ht="11.5" customHeight="1">
      <c r="A144" s="10"/>
      <c r="B144" s="10"/>
      <c r="C144" s="76" t="s">
        <v>163</v>
      </c>
      <c r="D144" s="258" t="s">
        <v>21</v>
      </c>
      <c r="E144"/>
      <c r="F144" s="182"/>
      <c r="G144" s="139">
        <f>F149</f>
        <v>16200000000</v>
      </c>
      <c r="H144" s="139">
        <f>G149</f>
        <v>15390000000</v>
      </c>
      <c r="I144" s="139">
        <f t="shared" ref="I144:Z144" si="184">H149</f>
        <v>14580000000</v>
      </c>
      <c r="J144" s="139">
        <f t="shared" si="184"/>
        <v>13770000000</v>
      </c>
      <c r="K144" s="139">
        <f t="shared" si="184"/>
        <v>12960000000</v>
      </c>
      <c r="L144" s="139">
        <f t="shared" si="184"/>
        <v>12150000000</v>
      </c>
      <c r="M144" s="139">
        <f t="shared" si="184"/>
        <v>11340000000</v>
      </c>
      <c r="N144" s="139">
        <f t="shared" si="184"/>
        <v>10530000000</v>
      </c>
      <c r="O144" s="139">
        <f t="shared" si="184"/>
        <v>9720000000</v>
      </c>
      <c r="P144" s="139">
        <f t="shared" si="184"/>
        <v>8910000000</v>
      </c>
      <c r="Q144" s="139">
        <f t="shared" si="184"/>
        <v>8100000000</v>
      </c>
      <c r="R144" s="139">
        <f t="shared" si="184"/>
        <v>7290000000</v>
      </c>
      <c r="S144" s="139">
        <f t="shared" si="184"/>
        <v>6480000000</v>
      </c>
      <c r="T144" s="139">
        <f t="shared" si="184"/>
        <v>5670000000</v>
      </c>
      <c r="U144" s="139">
        <f t="shared" si="184"/>
        <v>4860000000</v>
      </c>
      <c r="V144" s="139">
        <f t="shared" si="184"/>
        <v>4050000000</v>
      </c>
      <c r="W144" s="139">
        <f t="shared" si="184"/>
        <v>3240000000</v>
      </c>
      <c r="X144" s="139">
        <f t="shared" si="184"/>
        <v>2430000000</v>
      </c>
      <c r="Y144" s="139">
        <f t="shared" si="184"/>
        <v>1620000000</v>
      </c>
      <c r="Z144" s="139">
        <f t="shared" si="184"/>
        <v>810000000</v>
      </c>
      <c r="AA144" s="139">
        <f>Z149</f>
        <v>0</v>
      </c>
      <c r="AB144" s="139">
        <f t="shared" ref="AB144:AD144" si="185">AA149</f>
        <v>0</v>
      </c>
      <c r="AC144" s="139">
        <f t="shared" si="185"/>
        <v>0</v>
      </c>
      <c r="AD144" s="139">
        <f t="shared" si="185"/>
        <v>0</v>
      </c>
    </row>
    <row r="145" spans="1:30">
      <c r="A145" s="10"/>
      <c r="B145" s="10"/>
      <c r="C145" s="76" t="s">
        <v>162</v>
      </c>
      <c r="D145" s="258" t="s">
        <v>21</v>
      </c>
      <c r="E145"/>
      <c r="F145" s="140"/>
      <c r="G145" s="140">
        <f t="shared" ref="G145:AD145" si="186">LOOKUP($D138,$B$11:$B$20,$E$11:$E$20)</f>
        <v>0.05</v>
      </c>
      <c r="H145" s="140">
        <f t="shared" si="186"/>
        <v>0.05</v>
      </c>
      <c r="I145" s="140">
        <f t="shared" si="186"/>
        <v>0.05</v>
      </c>
      <c r="J145" s="140">
        <f t="shared" si="186"/>
        <v>0.05</v>
      </c>
      <c r="K145" s="140">
        <f t="shared" si="186"/>
        <v>0.05</v>
      </c>
      <c r="L145" s="140">
        <f t="shared" si="186"/>
        <v>0.05</v>
      </c>
      <c r="M145" s="140">
        <f t="shared" si="186"/>
        <v>0.05</v>
      </c>
      <c r="N145" s="140">
        <f t="shared" si="186"/>
        <v>0.05</v>
      </c>
      <c r="O145" s="140">
        <f t="shared" si="186"/>
        <v>0.05</v>
      </c>
      <c r="P145" s="140">
        <f t="shared" si="186"/>
        <v>0.05</v>
      </c>
      <c r="Q145" s="140">
        <f t="shared" si="186"/>
        <v>0.05</v>
      </c>
      <c r="R145" s="140">
        <f t="shared" si="186"/>
        <v>0.05</v>
      </c>
      <c r="S145" s="140">
        <f t="shared" si="186"/>
        <v>0.05</v>
      </c>
      <c r="T145" s="140">
        <f t="shared" si="186"/>
        <v>0.05</v>
      </c>
      <c r="U145" s="140">
        <f t="shared" si="186"/>
        <v>0.05</v>
      </c>
      <c r="V145" s="140">
        <f t="shared" si="186"/>
        <v>0.05</v>
      </c>
      <c r="W145" s="140">
        <f t="shared" si="186"/>
        <v>0.05</v>
      </c>
      <c r="X145" s="140">
        <f t="shared" si="186"/>
        <v>0.05</v>
      </c>
      <c r="Y145" s="140">
        <f t="shared" si="186"/>
        <v>0.05</v>
      </c>
      <c r="Z145" s="140">
        <f t="shared" si="186"/>
        <v>0.05</v>
      </c>
      <c r="AA145" s="140">
        <f t="shared" si="186"/>
        <v>0.05</v>
      </c>
      <c r="AB145" s="140">
        <f t="shared" si="186"/>
        <v>0.05</v>
      </c>
      <c r="AC145" s="140">
        <f t="shared" si="186"/>
        <v>0.05</v>
      </c>
      <c r="AD145" s="140">
        <f t="shared" si="186"/>
        <v>0.05</v>
      </c>
    </row>
    <row r="146" spans="1:30">
      <c r="A146" s="10"/>
      <c r="B146" s="10"/>
      <c r="C146" s="76" t="s">
        <v>13</v>
      </c>
      <c r="D146" s="258" t="s">
        <v>21</v>
      </c>
      <c r="E146"/>
      <c r="F146" s="139">
        <f t="shared" ref="F146:N146" si="187">E148</f>
        <v>0</v>
      </c>
      <c r="G146" s="139">
        <f t="shared" si="187"/>
        <v>0</v>
      </c>
      <c r="H146" s="139">
        <f t="shared" si="187"/>
        <v>810000000</v>
      </c>
      <c r="I146" s="139">
        <f t="shared" si="187"/>
        <v>1620000000</v>
      </c>
      <c r="J146" s="139">
        <f t="shared" si="187"/>
        <v>2430000000</v>
      </c>
      <c r="K146" s="139">
        <f t="shared" si="187"/>
        <v>3240000000</v>
      </c>
      <c r="L146" s="139">
        <f t="shared" si="187"/>
        <v>4050000000</v>
      </c>
      <c r="M146" s="139">
        <f t="shared" si="187"/>
        <v>4860000000</v>
      </c>
      <c r="N146" s="139">
        <f t="shared" si="187"/>
        <v>5670000000</v>
      </c>
      <c r="O146" s="139">
        <f t="shared" ref="O146" si="188">N148</f>
        <v>6480000000</v>
      </c>
      <c r="P146" s="139">
        <f t="shared" ref="P146" si="189">O148</f>
        <v>7290000000</v>
      </c>
      <c r="Q146" s="139">
        <f t="shared" ref="Q146" si="190">P148</f>
        <v>8100000000</v>
      </c>
      <c r="R146" s="139">
        <f t="shared" ref="R146" si="191">Q148</f>
        <v>8910000000</v>
      </c>
      <c r="S146" s="139">
        <f t="shared" ref="S146" si="192">R148</f>
        <v>9720000000</v>
      </c>
      <c r="T146" s="139">
        <f t="shared" ref="T146" si="193">S148</f>
        <v>10530000000</v>
      </c>
      <c r="U146" s="139">
        <f t="shared" ref="U146" si="194">T148</f>
        <v>11340000000</v>
      </c>
      <c r="V146" s="139">
        <f t="shared" ref="V146" si="195">U148</f>
        <v>12150000000</v>
      </c>
      <c r="W146" s="139">
        <f t="shared" ref="W146" si="196">V148</f>
        <v>12960000000</v>
      </c>
      <c r="X146" s="139">
        <f t="shared" ref="X146" si="197">W148</f>
        <v>13770000000</v>
      </c>
      <c r="Y146" s="139">
        <f t="shared" ref="Y146" si="198">X148</f>
        <v>14580000000</v>
      </c>
      <c r="Z146" s="139">
        <f t="shared" ref="Z146" si="199">Y148</f>
        <v>15390000000</v>
      </c>
      <c r="AA146" s="139">
        <f t="shared" ref="AA146" si="200">Z148</f>
        <v>16200000000</v>
      </c>
      <c r="AB146" s="139">
        <f t="shared" ref="AB146" si="201">AA148</f>
        <v>16200000000</v>
      </c>
      <c r="AC146" s="139">
        <f t="shared" ref="AC146" si="202">AB148</f>
        <v>16200000000</v>
      </c>
      <c r="AD146" s="139">
        <f t="shared" ref="AD146" si="203">AC148</f>
        <v>16200000000</v>
      </c>
    </row>
    <row r="147" spans="1:30">
      <c r="A147" s="10"/>
      <c r="B147" s="10"/>
      <c r="C147" s="76" t="s">
        <v>12</v>
      </c>
      <c r="D147" s="258" t="s">
        <v>21</v>
      </c>
      <c r="E147"/>
      <c r="F147" s="139">
        <f t="shared" ref="F147:Y147" si="204">IF(F144&gt;0,F143*F145,0)</f>
        <v>0</v>
      </c>
      <c r="G147" s="139">
        <f t="shared" si="204"/>
        <v>810000000</v>
      </c>
      <c r="H147" s="139">
        <f t="shared" si="204"/>
        <v>810000000</v>
      </c>
      <c r="I147" s="139">
        <f t="shared" si="204"/>
        <v>810000000</v>
      </c>
      <c r="J147" s="139">
        <f t="shared" si="204"/>
        <v>810000000</v>
      </c>
      <c r="K147" s="139">
        <f t="shared" si="204"/>
        <v>810000000</v>
      </c>
      <c r="L147" s="139">
        <f t="shared" si="204"/>
        <v>810000000</v>
      </c>
      <c r="M147" s="139">
        <f t="shared" si="204"/>
        <v>810000000</v>
      </c>
      <c r="N147" s="139">
        <f t="shared" si="204"/>
        <v>810000000</v>
      </c>
      <c r="O147" s="139">
        <f t="shared" si="204"/>
        <v>810000000</v>
      </c>
      <c r="P147" s="139">
        <f t="shared" si="204"/>
        <v>810000000</v>
      </c>
      <c r="Q147" s="139">
        <f t="shared" si="204"/>
        <v>810000000</v>
      </c>
      <c r="R147" s="139">
        <f t="shared" si="204"/>
        <v>810000000</v>
      </c>
      <c r="S147" s="139">
        <f t="shared" si="204"/>
        <v>810000000</v>
      </c>
      <c r="T147" s="139">
        <f t="shared" si="204"/>
        <v>810000000</v>
      </c>
      <c r="U147" s="139">
        <f t="shared" si="204"/>
        <v>810000000</v>
      </c>
      <c r="V147" s="139">
        <f t="shared" si="204"/>
        <v>810000000</v>
      </c>
      <c r="W147" s="139">
        <f t="shared" si="204"/>
        <v>810000000</v>
      </c>
      <c r="X147" s="139">
        <f t="shared" si="204"/>
        <v>810000000</v>
      </c>
      <c r="Y147" s="139">
        <f t="shared" si="204"/>
        <v>810000000</v>
      </c>
      <c r="Z147" s="139">
        <f>IF(Z144&gt;0,Z143*Z145,0)</f>
        <v>810000000</v>
      </c>
      <c r="AA147" s="139">
        <f>IF(AA144&gt;0,AA143*AA145,0)</f>
        <v>0</v>
      </c>
      <c r="AB147" s="139">
        <f>IF(AB144&gt;0,AB143*AB145,0)</f>
        <v>0</v>
      </c>
      <c r="AC147" s="139">
        <f>IF(AC144&gt;0,AC143*AC145,0)</f>
        <v>0</v>
      </c>
      <c r="AD147" s="139">
        <f>IF(AD144&gt;0,AD143*AD145,0)</f>
        <v>0</v>
      </c>
    </row>
    <row r="148" spans="1:30">
      <c r="A148" s="10"/>
      <c r="B148" s="10"/>
      <c r="C148" s="76" t="s">
        <v>5</v>
      </c>
      <c r="D148" s="258" t="s">
        <v>21</v>
      </c>
      <c r="E148"/>
      <c r="F148" s="139">
        <v>0</v>
      </c>
      <c r="G148" s="139">
        <f t="shared" ref="G148:AD148" si="205">SUM(G146:G147)</f>
        <v>810000000</v>
      </c>
      <c r="H148" s="139">
        <f t="shared" si="205"/>
        <v>1620000000</v>
      </c>
      <c r="I148" s="139">
        <f t="shared" si="205"/>
        <v>2430000000</v>
      </c>
      <c r="J148" s="139">
        <f t="shared" si="205"/>
        <v>3240000000</v>
      </c>
      <c r="K148" s="139">
        <f t="shared" si="205"/>
        <v>4050000000</v>
      </c>
      <c r="L148" s="139">
        <f t="shared" si="205"/>
        <v>4860000000</v>
      </c>
      <c r="M148" s="139">
        <f t="shared" si="205"/>
        <v>5670000000</v>
      </c>
      <c r="N148" s="139">
        <f t="shared" si="205"/>
        <v>6480000000</v>
      </c>
      <c r="O148" s="139">
        <f t="shared" si="205"/>
        <v>7290000000</v>
      </c>
      <c r="P148" s="139">
        <f t="shared" si="205"/>
        <v>8100000000</v>
      </c>
      <c r="Q148" s="139">
        <f t="shared" si="205"/>
        <v>8910000000</v>
      </c>
      <c r="R148" s="139">
        <f t="shared" si="205"/>
        <v>9720000000</v>
      </c>
      <c r="S148" s="139">
        <f t="shared" si="205"/>
        <v>10530000000</v>
      </c>
      <c r="T148" s="139">
        <f t="shared" si="205"/>
        <v>11340000000</v>
      </c>
      <c r="U148" s="139">
        <f t="shared" si="205"/>
        <v>12150000000</v>
      </c>
      <c r="V148" s="139">
        <f t="shared" si="205"/>
        <v>12960000000</v>
      </c>
      <c r="W148" s="139">
        <f t="shared" si="205"/>
        <v>13770000000</v>
      </c>
      <c r="X148" s="139">
        <f t="shared" si="205"/>
        <v>14580000000</v>
      </c>
      <c r="Y148" s="139">
        <f t="shared" si="205"/>
        <v>15390000000</v>
      </c>
      <c r="Z148" s="139">
        <f t="shared" si="205"/>
        <v>16200000000</v>
      </c>
      <c r="AA148" s="139">
        <f t="shared" si="205"/>
        <v>16200000000</v>
      </c>
      <c r="AB148" s="139">
        <f t="shared" si="205"/>
        <v>16200000000</v>
      </c>
      <c r="AC148" s="139">
        <f t="shared" si="205"/>
        <v>16200000000</v>
      </c>
      <c r="AD148" s="139">
        <f t="shared" si="205"/>
        <v>16200000000</v>
      </c>
    </row>
    <row r="149" spans="1:30">
      <c r="A149" s="10"/>
      <c r="B149" s="10"/>
      <c r="C149" s="76" t="s">
        <v>164</v>
      </c>
      <c r="D149" s="258" t="s">
        <v>21</v>
      </c>
      <c r="E149"/>
      <c r="F149" s="182">
        <f>LOOKUP(D138,$B$11:$B$20,$F$11:$F$20)</f>
        <v>16200000000</v>
      </c>
      <c r="G149" s="139">
        <f t="shared" ref="G149:AD149" si="206">G143-G148</f>
        <v>15390000000</v>
      </c>
      <c r="H149" s="139">
        <f t="shared" si="206"/>
        <v>14580000000</v>
      </c>
      <c r="I149" s="139">
        <f t="shared" si="206"/>
        <v>13770000000</v>
      </c>
      <c r="J149" s="139">
        <f t="shared" si="206"/>
        <v>12960000000</v>
      </c>
      <c r="K149" s="139">
        <f t="shared" si="206"/>
        <v>12150000000</v>
      </c>
      <c r="L149" s="139">
        <f t="shared" si="206"/>
        <v>11340000000</v>
      </c>
      <c r="M149" s="139">
        <f t="shared" si="206"/>
        <v>10530000000</v>
      </c>
      <c r="N149" s="139">
        <f t="shared" si="206"/>
        <v>9720000000</v>
      </c>
      <c r="O149" s="139">
        <f t="shared" si="206"/>
        <v>8910000000</v>
      </c>
      <c r="P149" s="139">
        <f t="shared" si="206"/>
        <v>8100000000</v>
      </c>
      <c r="Q149" s="139">
        <f t="shared" si="206"/>
        <v>7290000000</v>
      </c>
      <c r="R149" s="139">
        <f t="shared" si="206"/>
        <v>6480000000</v>
      </c>
      <c r="S149" s="139">
        <f t="shared" si="206"/>
        <v>5670000000</v>
      </c>
      <c r="T149" s="139">
        <f t="shared" si="206"/>
        <v>4860000000</v>
      </c>
      <c r="U149" s="139">
        <f t="shared" si="206"/>
        <v>4050000000</v>
      </c>
      <c r="V149" s="139">
        <f t="shared" si="206"/>
        <v>3240000000</v>
      </c>
      <c r="W149" s="139">
        <f t="shared" si="206"/>
        <v>2430000000</v>
      </c>
      <c r="X149" s="139">
        <f t="shared" si="206"/>
        <v>1620000000</v>
      </c>
      <c r="Y149" s="139">
        <f t="shared" si="206"/>
        <v>810000000</v>
      </c>
      <c r="Z149" s="139">
        <f t="shared" si="206"/>
        <v>0</v>
      </c>
      <c r="AA149" s="139">
        <f t="shared" si="206"/>
        <v>0</v>
      </c>
      <c r="AB149" s="139">
        <f t="shared" si="206"/>
        <v>0</v>
      </c>
      <c r="AC149" s="139">
        <f t="shared" si="206"/>
        <v>0</v>
      </c>
      <c r="AD149" s="139">
        <f t="shared" si="206"/>
        <v>0</v>
      </c>
    </row>
    <row r="150" spans="1:30">
      <c r="A150" s="48"/>
      <c r="B150" s="10"/>
      <c r="C150" s="10"/>
      <c r="D150" s="24"/>
      <c r="E150" s="23"/>
      <c r="F150" s="49"/>
      <c r="G150" s="23"/>
      <c r="H150" s="23"/>
      <c r="I150" s="23"/>
      <c r="J150" s="23"/>
      <c r="K150" s="23"/>
      <c r="L150" s="23"/>
      <c r="M150" s="23"/>
      <c r="N150" s="23"/>
      <c r="O150" s="23"/>
      <c r="P150"/>
      <c r="Q150"/>
      <c r="R150" s="10"/>
      <c r="S150" s="10"/>
      <c r="T150" s="10"/>
      <c r="U150" s="10"/>
    </row>
    <row r="151" spans="1:30">
      <c r="A151" s="48"/>
      <c r="B151" s="10"/>
      <c r="C151" s="10"/>
      <c r="D151" s="24"/>
      <c r="E151" s="23"/>
      <c r="F151" s="49"/>
      <c r="G151" s="23"/>
      <c r="H151" s="23"/>
      <c r="I151" s="23"/>
      <c r="J151" s="23"/>
      <c r="K151" s="23"/>
      <c r="L151" s="23"/>
      <c r="M151" s="23"/>
      <c r="N151" s="23"/>
      <c r="O151" s="23"/>
      <c r="P151"/>
      <c r="Q151"/>
      <c r="R151" s="10"/>
      <c r="S151" s="10"/>
      <c r="T151" s="10"/>
      <c r="U151" s="10"/>
    </row>
    <row r="152" spans="1:30">
      <c r="A152" s="10"/>
      <c r="B152" s="10"/>
      <c r="C152" s="50" t="s">
        <v>6</v>
      </c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/>
      <c r="Q152"/>
      <c r="R152" s="10"/>
      <c r="S152" s="10"/>
      <c r="T152" s="10"/>
      <c r="U152" s="10"/>
    </row>
    <row r="153" spans="1:30">
      <c r="A153" s="5"/>
      <c r="B153" s="5"/>
      <c r="C153" s="77" t="s">
        <v>7</v>
      </c>
      <c r="D153" s="258" t="s">
        <v>21</v>
      </c>
      <c r="E153"/>
      <c r="F153" s="139">
        <v>0</v>
      </c>
      <c r="G153" s="139">
        <f>F157</f>
        <v>0</v>
      </c>
      <c r="H153" s="139">
        <f ca="1">G157</f>
        <v>1583333.3333333335</v>
      </c>
      <c r="I153" s="139">
        <f t="shared" ref="I153" ca="1" si="207">H157</f>
        <v>1737500.0000000002</v>
      </c>
      <c r="J153" s="139">
        <f t="shared" ref="J153" ca="1" si="208">I157</f>
        <v>1641666.666666667</v>
      </c>
      <c r="K153" s="142">
        <f t="shared" ref="K153" ca="1" si="209">J157</f>
        <v>1795833.3333333335</v>
      </c>
      <c r="L153" s="142">
        <f t="shared" ref="L153" ca="1" si="210">K157</f>
        <v>1686842.105263158</v>
      </c>
      <c r="M153" s="142">
        <f t="shared" ref="M153" ca="1" si="211">L157</f>
        <v>3161184.210526316</v>
      </c>
      <c r="N153" s="142">
        <f t="shared" ref="N153" ca="1" si="212">M157</f>
        <v>2968859.6491228072</v>
      </c>
      <c r="O153" s="142">
        <f t="shared" ref="O153" ca="1" si="213">N157</f>
        <v>4359868.4210526319</v>
      </c>
      <c r="P153" s="142">
        <f t="shared" ref="P153" ca="1" si="214">O157</f>
        <v>4084210.5263157897</v>
      </c>
      <c r="Q153" s="142">
        <f t="shared" ref="Q153" ca="1" si="215">P157</f>
        <v>4125219.2982456139</v>
      </c>
      <c r="R153" s="142">
        <f t="shared" ref="R153" ca="1" si="216">Q157</f>
        <v>3832894.7368421052</v>
      </c>
      <c r="S153" s="142">
        <f t="shared" ref="S153" ca="1" si="217">R157</f>
        <v>5321820.1754385959</v>
      </c>
      <c r="T153" s="142">
        <f t="shared" ref="T153" ca="1" si="218">S157</f>
        <v>7310745.6140350867</v>
      </c>
      <c r="U153" s="142">
        <f t="shared" ref="U153" ca="1" si="219">T157</f>
        <v>6799671.0526315775</v>
      </c>
      <c r="V153" s="142">
        <f t="shared" ref="V153" ca="1" si="220">U157</f>
        <v>8303748.0063795839</v>
      </c>
      <c r="W153" s="142">
        <f t="shared" ref="W153" ca="1" si="221">V157</f>
        <v>7686612.8389154691</v>
      </c>
      <c r="X153" s="142">
        <f t="shared" ref="X153" ca="1" si="222">W157</f>
        <v>7319477.6714513544</v>
      </c>
      <c r="Y153" s="142">
        <f t="shared" ref="Y153" ca="1" si="223">X157</f>
        <v>9539184.6092503965</v>
      </c>
      <c r="Z153" s="142">
        <f t="shared" ref="Z153" ca="1" si="224">Y157</f>
        <v>10794605.832763724</v>
      </c>
      <c r="AA153" s="142">
        <f t="shared" ref="AA153" ca="1" si="225">Z157</f>
        <v>10240503.246753244</v>
      </c>
      <c r="AB153" s="142">
        <f t="shared" ref="AB153" ca="1" si="226">AA157</f>
        <v>11579257.803599907</v>
      </c>
      <c r="AC153" s="139">
        <f t="shared" ref="AC153" ca="1" si="227">AB157</f>
        <v>13287655.217589427</v>
      </c>
      <c r="AD153" s="139">
        <f t="shared" ref="AD153" ca="1" si="228">AC157</f>
        <v>14260758.513931887</v>
      </c>
    </row>
    <row r="154" spans="1:30" ht="12" customHeight="1">
      <c r="A154" s="5"/>
      <c r="B154" s="5"/>
      <c r="C154" s="77" t="s">
        <v>4</v>
      </c>
      <c r="D154" s="258" t="s">
        <v>21</v>
      </c>
      <c r="E154"/>
      <c r="F154" s="259"/>
      <c r="G154" s="259"/>
      <c r="H154" s="259"/>
      <c r="I154" s="259"/>
      <c r="J154" s="259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  <c r="V154" s="259"/>
      <c r="W154" s="259"/>
      <c r="X154" s="259"/>
      <c r="Y154" s="259"/>
      <c r="Z154" s="259"/>
      <c r="AA154" s="259"/>
      <c r="AB154" s="259"/>
      <c r="AC154" s="259"/>
      <c r="AD154" s="259"/>
    </row>
    <row r="155" spans="1:30">
      <c r="A155" s="5"/>
      <c r="B155" s="5"/>
      <c r="C155" s="77" t="s">
        <v>14</v>
      </c>
      <c r="D155" s="258" t="s">
        <v>21</v>
      </c>
      <c r="E155"/>
      <c r="F155" s="139">
        <f>INDEX('Regulatory Asset Base'!J$156:J$165,                    MATCH($C138,'Regulatory Asset Base'!$C$156:$C$165,0))</f>
        <v>0</v>
      </c>
      <c r="G155" s="139">
        <f>INDEX('Regulatory Asset Base'!K$156:K$165,                    MATCH($C138,'Regulatory Asset Base'!$C$156:$C$165,0))</f>
        <v>1666666.6666666667</v>
      </c>
      <c r="H155" s="139">
        <f>INDEX('Regulatory Asset Base'!L$156:L$165,                    MATCH($C138,'Regulatory Asset Base'!$C$156:$C$165,0))</f>
        <v>250000</v>
      </c>
      <c r="I155" s="139">
        <f>INDEX('Regulatory Asset Base'!M$156:M$165,                    MATCH($C138,'Regulatory Asset Base'!$C$156:$C$165,0))</f>
        <v>0</v>
      </c>
      <c r="J155" s="139">
        <f>INDEX('Regulatory Asset Base'!N$156:N$165,                    MATCH($C138,'Regulatory Asset Base'!$C$156:$C$165,0))</f>
        <v>263157.89473684208</v>
      </c>
      <c r="K155" s="139">
        <f>INDEX('Regulatory Asset Base'!O$156:O$165,                    MATCH($C138,'Regulatory Asset Base'!$C$156:$C$165,0))</f>
        <v>0</v>
      </c>
      <c r="L155" s="139">
        <f>INDEX('Regulatory Asset Base'!P$156:P$165,                    MATCH($C138,'Regulatory Asset Base'!$C$156:$C$165,0))</f>
        <v>1666666.6666666667</v>
      </c>
      <c r="M155" s="139">
        <f>INDEX('Regulatory Asset Base'!Q$156:Q$165,                    MATCH($C138,'Regulatory Asset Base'!$C$156:$C$165,0))</f>
        <v>0</v>
      </c>
      <c r="N155" s="139">
        <f>INDEX('Regulatory Asset Base'!R$156:R$165,                    MATCH($C138,'Regulatory Asset Base'!$C$156:$C$165,0))</f>
        <v>1666666.6666666667</v>
      </c>
      <c r="O155" s="139">
        <f>INDEX('Regulatory Asset Base'!S$156:S$165,                    MATCH($C138,'Regulatory Asset Base'!$C$156:$C$165,0))</f>
        <v>0</v>
      </c>
      <c r="P155" s="139">
        <f>INDEX('Regulatory Asset Base'!T$156:T$165,                    MATCH($C138,'Regulatory Asset Base'!$C$156:$C$165,0))</f>
        <v>333333.33333333331</v>
      </c>
      <c r="Q155" s="139">
        <f>INDEX('Regulatory Asset Base'!U$156:U$165,                    MATCH($C138,'Regulatory Asset Base'!$C$156:$C$165,0))</f>
        <v>0</v>
      </c>
      <c r="R155" s="139">
        <f>INDEX('Regulatory Asset Base'!V$156:V$165,                    MATCH($C138,'Regulatory Asset Base'!$C$156:$C$165,0))</f>
        <v>1875000</v>
      </c>
      <c r="S155" s="139">
        <f>INDEX('Regulatory Asset Base'!W$156:W$165,                    MATCH($C138,'Regulatory Asset Base'!$C$156:$C$165,0))</f>
        <v>2500000</v>
      </c>
      <c r="T155" s="139">
        <f>INDEX('Regulatory Asset Base'!X$156:X$165,                    MATCH($C138,'Regulatory Asset Base'!$C$156:$C$165,0))</f>
        <v>0</v>
      </c>
      <c r="U155" s="139">
        <f>INDEX('Regulatory Asset Base'!Y$156:Y$165,                    MATCH($C138,'Regulatory Asset Base'!$C$156:$C$165,0))</f>
        <v>2121212.1212121211</v>
      </c>
      <c r="V155" s="139">
        <f>INDEX('Regulatory Asset Base'!Z$156:Z$165,                    MATCH($C138,'Regulatory Asset Base'!$C$156:$C$165,0))</f>
        <v>0</v>
      </c>
      <c r="W155" s="139">
        <f>INDEX('Regulatory Asset Base'!AA$156:AA$165,                    MATCH($C138,'Regulatory Asset Base'!$C$156:$C$165,0))</f>
        <v>263157.89473684208</v>
      </c>
      <c r="X155" s="139">
        <f>INDEX('Regulatory Asset Base'!AB$156:AB$165,                    MATCH($C138,'Regulatory Asset Base'!$C$156:$C$165,0))</f>
        <v>3000000</v>
      </c>
      <c r="Y155" s="139">
        <f>INDEX('Regulatory Asset Base'!AC$156:AC$165,                    MATCH($C138,'Regulatory Asset Base'!$C$156:$C$165,0))</f>
        <v>2142857.1428571427</v>
      </c>
      <c r="Z155" s="139">
        <f>INDEX('Regulatory Asset Base'!AD$156:AD$165,                    MATCH($C138,'Regulatory Asset Base'!$C$156:$C$165,0))</f>
        <v>333333.33333333331</v>
      </c>
      <c r="AA155" s="139">
        <f>INDEX('Regulatory Asset Base'!AE$156:AE$165,                    MATCH($C138,'Regulatory Asset Base'!$C$156:$C$165,0))</f>
        <v>2142857.1428571427</v>
      </c>
      <c r="AB155" s="139">
        <f>INDEX('Regulatory Asset Base'!AF$156:AF$165,                    MATCH($C138,'Regulatory Asset Base'!$C$156:$C$165,0))</f>
        <v>2500000</v>
      </c>
      <c r="AC155" s="139">
        <f>INDEX('Regulatory Asset Base'!AG$156:AG$165,                    MATCH($C138,'Regulatory Asset Base'!$C$156:$C$165,0))</f>
        <v>1764705.8823529412</v>
      </c>
      <c r="AD155" s="139">
        <f>INDEX('Regulatory Asset Base'!AH$156:AH$165,                    MATCH($C138,'Regulatory Asset Base'!$C$156:$C$165,0))</f>
        <v>1578947.3684210526</v>
      </c>
    </row>
    <row r="156" spans="1:30">
      <c r="A156" s="5"/>
      <c r="B156" s="5"/>
      <c r="C156" s="77" t="s">
        <v>17</v>
      </c>
      <c r="D156" s="258" t="s">
        <v>21</v>
      </c>
      <c r="E156"/>
      <c r="F156" s="139">
        <f>F187</f>
        <v>0</v>
      </c>
      <c r="G156" s="139">
        <f ca="1">G187</f>
        <v>83333.333333333343</v>
      </c>
      <c r="H156" s="139">
        <f ca="1">H187</f>
        <v>95833.333333333343</v>
      </c>
      <c r="I156" s="139">
        <f t="shared" ref="I156:AD156" ca="1" si="229">I187</f>
        <v>95833.333333333343</v>
      </c>
      <c r="J156" s="139">
        <f t="shared" ca="1" si="229"/>
        <v>108991.22807017545</v>
      </c>
      <c r="K156" s="139">
        <f t="shared" ca="1" si="229"/>
        <v>108991.22807017545</v>
      </c>
      <c r="L156" s="139">
        <f t="shared" ca="1" si="229"/>
        <v>192324.56140350879</v>
      </c>
      <c r="M156" s="139">
        <f t="shared" ca="1" si="229"/>
        <v>192324.56140350879</v>
      </c>
      <c r="N156" s="139">
        <f t="shared" ca="1" si="229"/>
        <v>275657.89473684214</v>
      </c>
      <c r="O156" s="139">
        <f t="shared" ca="1" si="229"/>
        <v>275657.89473684214</v>
      </c>
      <c r="P156" s="139">
        <f t="shared" ca="1" si="229"/>
        <v>292324.56140350882</v>
      </c>
      <c r="Q156" s="139">
        <f t="shared" ca="1" si="229"/>
        <v>292324.56140350882</v>
      </c>
      <c r="R156" s="139">
        <f t="shared" ca="1" si="229"/>
        <v>386074.56140350882</v>
      </c>
      <c r="S156" s="139">
        <f t="shared" ca="1" si="229"/>
        <v>511074.56140350882</v>
      </c>
      <c r="T156" s="139">
        <f t="shared" ca="1" si="229"/>
        <v>511074.56140350882</v>
      </c>
      <c r="U156" s="139">
        <f t="shared" ca="1" si="229"/>
        <v>617135.16746411484</v>
      </c>
      <c r="V156" s="139">
        <f t="shared" ca="1" si="229"/>
        <v>617135.16746411484</v>
      </c>
      <c r="W156" s="139">
        <f t="shared" ca="1" si="229"/>
        <v>630293.06220095698</v>
      </c>
      <c r="X156" s="139">
        <f t="shared" ca="1" si="229"/>
        <v>780293.06220095698</v>
      </c>
      <c r="Y156" s="139">
        <f t="shared" ca="1" si="229"/>
        <v>887435.91934381414</v>
      </c>
      <c r="Z156" s="139">
        <f t="shared" ca="1" si="229"/>
        <v>887435.91934381414</v>
      </c>
      <c r="AA156" s="139">
        <f t="shared" ca="1" si="229"/>
        <v>804102.58601048077</v>
      </c>
      <c r="AB156" s="139">
        <f t="shared" ca="1" si="229"/>
        <v>791602.58601048077</v>
      </c>
      <c r="AC156" s="139">
        <f t="shared" ca="1" si="229"/>
        <v>791602.58601048077</v>
      </c>
      <c r="AD156" s="139">
        <f t="shared" ca="1" si="229"/>
        <v>778444.69127363863</v>
      </c>
    </row>
    <row r="157" spans="1:30">
      <c r="A157" s="5"/>
      <c r="B157" s="5"/>
      <c r="C157" s="77" t="s">
        <v>8</v>
      </c>
      <c r="D157" s="258" t="s">
        <v>21</v>
      </c>
      <c r="E157"/>
      <c r="F157" s="139">
        <f t="shared" ref="F157:G157" si="230">SUM(F153:F155)-F156</f>
        <v>0</v>
      </c>
      <c r="G157" s="139">
        <f t="shared" ca="1" si="230"/>
        <v>1583333.3333333335</v>
      </c>
      <c r="H157" s="139">
        <f ca="1">SUM(H153:H155)-H156</f>
        <v>1737500.0000000002</v>
      </c>
      <c r="I157" s="139">
        <f t="shared" ref="I157:J157" ca="1" si="231">SUM(I153:I155)-I156</f>
        <v>1641666.666666667</v>
      </c>
      <c r="J157" s="142">
        <f t="shared" ca="1" si="231"/>
        <v>1795833.3333333335</v>
      </c>
      <c r="K157" s="142">
        <f t="shared" ref="K157:M157" ca="1" si="232">SUM(K153:K155)-K156</f>
        <v>1686842.105263158</v>
      </c>
      <c r="L157" s="142">
        <f t="shared" ca="1" si="232"/>
        <v>3161184.210526316</v>
      </c>
      <c r="M157" s="142">
        <f t="shared" ca="1" si="232"/>
        <v>2968859.6491228072</v>
      </c>
      <c r="N157" s="142">
        <f t="shared" ref="N157:S157" ca="1" si="233">SUM(N153:N155)-N156</f>
        <v>4359868.4210526319</v>
      </c>
      <c r="O157" s="142">
        <f t="shared" ca="1" si="233"/>
        <v>4084210.5263157897</v>
      </c>
      <c r="P157" s="142">
        <f t="shared" ca="1" si="233"/>
        <v>4125219.2982456139</v>
      </c>
      <c r="Q157" s="142">
        <f t="shared" ca="1" si="233"/>
        <v>3832894.7368421052</v>
      </c>
      <c r="R157" s="142">
        <f t="shared" ca="1" si="233"/>
        <v>5321820.1754385959</v>
      </c>
      <c r="S157" s="142">
        <f t="shared" ca="1" si="233"/>
        <v>7310745.6140350867</v>
      </c>
      <c r="T157" s="142">
        <f t="shared" ref="T157:AD157" ca="1" si="234">SUM(T153:T155)-T156</f>
        <v>6799671.0526315775</v>
      </c>
      <c r="U157" s="142">
        <f t="shared" ca="1" si="234"/>
        <v>8303748.0063795839</v>
      </c>
      <c r="V157" s="142">
        <f t="shared" ca="1" si="234"/>
        <v>7686612.8389154691</v>
      </c>
      <c r="W157" s="142">
        <f t="shared" ca="1" si="234"/>
        <v>7319477.6714513544</v>
      </c>
      <c r="X157" s="142">
        <f t="shared" ca="1" si="234"/>
        <v>9539184.6092503965</v>
      </c>
      <c r="Y157" s="142">
        <f t="shared" ca="1" si="234"/>
        <v>10794605.832763724</v>
      </c>
      <c r="Z157" s="142">
        <f t="shared" ca="1" si="234"/>
        <v>10240503.246753244</v>
      </c>
      <c r="AA157" s="142">
        <f t="shared" ca="1" si="234"/>
        <v>11579257.803599907</v>
      </c>
      <c r="AB157" s="139">
        <f t="shared" ca="1" si="234"/>
        <v>13287655.217589427</v>
      </c>
      <c r="AC157" s="139">
        <f t="shared" ca="1" si="234"/>
        <v>14260758.513931887</v>
      </c>
      <c r="AD157" s="139">
        <f t="shared" ca="1" si="234"/>
        <v>15061261.191079302</v>
      </c>
    </row>
    <row r="158" spans="1:30">
      <c r="A158"/>
      <c r="B158"/>
      <c r="C158"/>
      <c r="D158" s="2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30">
      <c r="A159"/>
      <c r="B159"/>
      <c r="C159"/>
      <c r="D159" s="258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30">
      <c r="A160" s="5"/>
      <c r="B160" s="5"/>
      <c r="C160" s="77" t="s">
        <v>15</v>
      </c>
      <c r="D160" s="258" t="s">
        <v>21</v>
      </c>
      <c r="E160"/>
      <c r="F160" s="145">
        <f>F149</f>
        <v>16200000000</v>
      </c>
      <c r="G160" s="142">
        <f ca="1">F160+G155-(G147+G156)</f>
        <v>15391583333.333332</v>
      </c>
      <c r="H160" s="142">
        <f t="shared" ref="H160:AD160" ca="1" si="235">G160+H155-(H147+H156)</f>
        <v>14581737499.999998</v>
      </c>
      <c r="I160" s="142">
        <f t="shared" ca="1" si="235"/>
        <v>13771641666.666664</v>
      </c>
      <c r="J160" s="142">
        <f t="shared" ca="1" si="235"/>
        <v>12961795833.333332</v>
      </c>
      <c r="K160" s="142">
        <f t="shared" ca="1" si="235"/>
        <v>12151686842.105263</v>
      </c>
      <c r="L160" s="142">
        <f t="shared" ca="1" si="235"/>
        <v>11343161184.210526</v>
      </c>
      <c r="M160" s="142">
        <f t="shared" ca="1" si="235"/>
        <v>10532968859.649122</v>
      </c>
      <c r="N160" s="142">
        <f t="shared" ca="1" si="235"/>
        <v>9724359868.421051</v>
      </c>
      <c r="O160" s="142">
        <f t="shared" ca="1" si="235"/>
        <v>8914084210.5263138</v>
      </c>
      <c r="P160" s="142">
        <f t="shared" ca="1" si="235"/>
        <v>8104125219.2982445</v>
      </c>
      <c r="Q160" s="142">
        <f t="shared" ca="1" si="235"/>
        <v>7293832894.7368412</v>
      </c>
      <c r="R160" s="142">
        <f t="shared" ca="1" si="235"/>
        <v>6485321820.1754379</v>
      </c>
      <c r="S160" s="142">
        <f t="shared" ca="1" si="235"/>
        <v>5677310745.6140347</v>
      </c>
      <c r="T160" s="142">
        <f t="shared" ca="1" si="235"/>
        <v>4866799671.0526314</v>
      </c>
      <c r="U160" s="142">
        <f t="shared" ca="1" si="235"/>
        <v>4058303748.0063791</v>
      </c>
      <c r="V160" s="142">
        <f t="shared" ca="1" si="235"/>
        <v>3247686612.8389149</v>
      </c>
      <c r="W160" s="142">
        <f t="shared" ca="1" si="235"/>
        <v>2437319477.6714506</v>
      </c>
      <c r="X160" s="142">
        <f ca="1">W160+X155-(X147+X156)</f>
        <v>1629539184.6092496</v>
      </c>
      <c r="Y160" s="142">
        <f t="shared" ca="1" si="235"/>
        <v>820794605.83276284</v>
      </c>
      <c r="Z160" s="142">
        <f t="shared" ca="1" si="235"/>
        <v>10240503.246752381</v>
      </c>
      <c r="AA160" s="142">
        <f t="shared" ca="1" si="235"/>
        <v>11579257.803599043</v>
      </c>
      <c r="AB160" s="142">
        <f t="shared" ca="1" si="235"/>
        <v>13287655.217588563</v>
      </c>
      <c r="AC160" s="142">
        <f t="shared" ca="1" si="235"/>
        <v>14260758.513931023</v>
      </c>
      <c r="AD160" s="142">
        <f t="shared" ca="1" si="235"/>
        <v>15061261.191078437</v>
      </c>
    </row>
    <row r="161" spans="1:30">
      <c r="A161" s="5"/>
      <c r="B161" s="5"/>
      <c r="C161" s="50" t="s">
        <v>3</v>
      </c>
      <c r="D161" s="258" t="s">
        <v>21</v>
      </c>
      <c r="E161"/>
      <c r="F161" s="139">
        <f t="shared" ref="F161" si="236">(F186+F147)</f>
        <v>0</v>
      </c>
      <c r="G161" s="142">
        <f ca="1">(G147+G156)</f>
        <v>810083333.33333337</v>
      </c>
      <c r="H161" s="142">
        <f ca="1">(H147+H156)</f>
        <v>810095833.33333337</v>
      </c>
      <c r="I161" s="142">
        <f ca="1">(I147+I156)</f>
        <v>810095833.33333337</v>
      </c>
      <c r="J161" s="142">
        <f t="shared" ref="J161:AD161" ca="1" si="237">(J147+J156)</f>
        <v>810108991.22807014</v>
      </c>
      <c r="K161" s="142">
        <f t="shared" ca="1" si="237"/>
        <v>810108991.22807014</v>
      </c>
      <c r="L161" s="142">
        <f t="shared" ca="1" si="237"/>
        <v>810192324.56140351</v>
      </c>
      <c r="M161" s="142">
        <f t="shared" ca="1" si="237"/>
        <v>810192324.56140351</v>
      </c>
      <c r="N161" s="142">
        <f t="shared" ca="1" si="237"/>
        <v>810275657.89473689</v>
      </c>
      <c r="O161" s="142">
        <f t="shared" ca="1" si="237"/>
        <v>810275657.89473689</v>
      </c>
      <c r="P161" s="142">
        <f t="shared" ca="1" si="237"/>
        <v>810292324.56140351</v>
      </c>
      <c r="Q161" s="142">
        <f t="shared" ca="1" si="237"/>
        <v>810292324.56140351</v>
      </c>
      <c r="R161" s="142">
        <f t="shared" ca="1" si="237"/>
        <v>810386074.56140351</v>
      </c>
      <c r="S161" s="142">
        <f t="shared" ca="1" si="237"/>
        <v>810511074.56140351</v>
      </c>
      <c r="T161" s="142">
        <f t="shared" ca="1" si="237"/>
        <v>810511074.56140351</v>
      </c>
      <c r="U161" s="142">
        <f t="shared" ca="1" si="237"/>
        <v>810617135.16746414</v>
      </c>
      <c r="V161" s="142">
        <f t="shared" ca="1" si="237"/>
        <v>810617135.16746414</v>
      </c>
      <c r="W161" s="142">
        <f t="shared" ca="1" si="237"/>
        <v>810630293.0622009</v>
      </c>
      <c r="X161" s="142">
        <f t="shared" ca="1" si="237"/>
        <v>810780293.0622009</v>
      </c>
      <c r="Y161" s="142">
        <f t="shared" ca="1" si="237"/>
        <v>810887435.91934383</v>
      </c>
      <c r="Z161" s="142">
        <f t="shared" ca="1" si="237"/>
        <v>810887435.91934383</v>
      </c>
      <c r="AA161" s="142">
        <f t="shared" ca="1" si="237"/>
        <v>804102.58601048077</v>
      </c>
      <c r="AB161" s="142">
        <f t="shared" ca="1" si="237"/>
        <v>791602.58601048077</v>
      </c>
      <c r="AC161" s="142">
        <f t="shared" ca="1" si="237"/>
        <v>791602.58601048077</v>
      </c>
      <c r="AD161" s="142">
        <f t="shared" ca="1" si="237"/>
        <v>778444.69127363863</v>
      </c>
    </row>
    <row r="162" spans="1:30">
      <c r="A162" s="51"/>
      <c r="B162" s="25"/>
      <c r="C162" s="5"/>
      <c r="D162"/>
      <c r="E16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5"/>
      <c r="Q162" s="5"/>
      <c r="R162" s="5"/>
      <c r="S162" s="5"/>
      <c r="T162" s="5"/>
      <c r="U162" s="5"/>
    </row>
    <row r="163" spans="1:30">
      <c r="A163" s="3"/>
      <c r="B163" s="7"/>
      <c r="C163" s="26" t="s">
        <v>16</v>
      </c>
      <c r="D163"/>
      <c r="E163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3"/>
    </row>
    <row r="164" spans="1:30">
      <c r="A164" s="3"/>
      <c r="B164" s="7"/>
      <c r="C164" s="26"/>
      <c r="D164"/>
      <c r="E16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30">
      <c r="A165" s="3"/>
      <c r="B165" s="7"/>
      <c r="C165" s="26"/>
      <c r="D165"/>
      <c r="E16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30" ht="13" thickBot="1">
      <c r="A166" s="27"/>
      <c r="B166" s="10"/>
      <c r="C166" s="14" t="s">
        <v>9</v>
      </c>
      <c r="D166"/>
      <c r="E166" s="3" t="str">
        <f>C155</f>
        <v>Additional Asset - nominal value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1:30" ht="12" customHeight="1" thickBot="1">
      <c r="A167" s="28"/>
      <c r="B167" s="10"/>
      <c r="C167" s="31">
        <f>'Input Data'!$F$10</f>
        <v>2024</v>
      </c>
      <c r="D167" s="6" t="s">
        <v>21</v>
      </c>
      <c r="E167" s="186"/>
      <c r="F167" s="141">
        <f>IF(F$4&lt;$C167,0,IF(F$4&gt;=$C167+$D$13,0,$E167/$D$13))</f>
        <v>0</v>
      </c>
      <c r="G167" s="141">
        <f>IF(G$4&lt;$C167,0,IF(G$4&gt;=$C167+$D$13,0,$E167/$D$13))</f>
        <v>0</v>
      </c>
      <c r="H167" s="141">
        <f t="shared" ref="H167:P167" si="238">IF(H$4&lt;$C167,0,IF(H$4&gt;=$C167+$D$13,0,$E167/$D$13))</f>
        <v>0</v>
      </c>
      <c r="I167" s="141">
        <f t="shared" si="238"/>
        <v>0</v>
      </c>
      <c r="J167" s="141">
        <f t="shared" si="238"/>
        <v>0</v>
      </c>
      <c r="K167" s="141">
        <f t="shared" si="238"/>
        <v>0</v>
      </c>
      <c r="L167" s="141">
        <f t="shared" si="238"/>
        <v>0</v>
      </c>
      <c r="M167" s="141">
        <f t="shared" si="238"/>
        <v>0</v>
      </c>
      <c r="N167" s="141">
        <f t="shared" si="238"/>
        <v>0</v>
      </c>
      <c r="O167" s="141">
        <f t="shared" si="238"/>
        <v>0</v>
      </c>
      <c r="P167" s="141">
        <f t="shared" si="238"/>
        <v>0</v>
      </c>
      <c r="Q167" s="141">
        <f>IF(Q$4&lt;$C167,0,IF(Q$4&gt;=$C167+$D$13,0,$E167/$D$13))</f>
        <v>0</v>
      </c>
      <c r="R167" s="141">
        <f>IF(R$4&lt;$C167,0,IF(R$4&gt;=$C167+$D$13,0,$E167/$D$13))</f>
        <v>0</v>
      </c>
      <c r="S167" s="141">
        <f t="shared" ref="Q167:AD182" si="239">IF(S$4&lt;$C167,0,IF(S$4&gt;=$C167+$D$13,0,$E167/$D$13))</f>
        <v>0</v>
      </c>
      <c r="T167" s="141">
        <f t="shared" si="239"/>
        <v>0</v>
      </c>
      <c r="U167" s="141">
        <f t="shared" si="239"/>
        <v>0</v>
      </c>
      <c r="V167" s="141">
        <f t="shared" si="239"/>
        <v>0</v>
      </c>
      <c r="W167" s="141">
        <f t="shared" si="239"/>
        <v>0</v>
      </c>
      <c r="X167" s="141">
        <f t="shared" si="239"/>
        <v>0</v>
      </c>
      <c r="Y167" s="141">
        <f>IF(Y$4&lt;$C167,0,IF(Y$4&gt;=$C167+$D$13,0,$E167/$D$13))</f>
        <v>0</v>
      </c>
      <c r="Z167" s="141">
        <f>IF(Z$4&lt;$C167,0,IF(Z$4&gt;=$C167+$D$13,0,$E167/$D$13))</f>
        <v>0</v>
      </c>
      <c r="AA167" s="141">
        <f t="shared" ref="AA167:AD167" si="240">IF(AA$4&lt;$C167,0,IF(AA$4&gt;=$C167+$D$13,0,$E167/$D$13))</f>
        <v>0</v>
      </c>
      <c r="AB167" s="141">
        <f t="shared" si="240"/>
        <v>0</v>
      </c>
      <c r="AC167" s="141">
        <f t="shared" si="240"/>
        <v>0</v>
      </c>
      <c r="AD167" s="141">
        <f t="shared" si="240"/>
        <v>0</v>
      </c>
    </row>
    <row r="168" spans="1:30" ht="13" thickBot="1">
      <c r="A168" s="29"/>
      <c r="B168" s="30"/>
      <c r="C168" s="31">
        <f>C167+1</f>
        <v>2025</v>
      </c>
      <c r="D168" s="6" t="s">
        <v>21</v>
      </c>
      <c r="E168" s="186">
        <f ca="1">OFFSET('Regulatory Asset Base'!$K$156,$D138-1,0)</f>
        <v>1666666.6666666667</v>
      </c>
      <c r="F168" s="141">
        <f t="shared" ref="F168:U186" si="241">IF(F$4&lt;$C168,0,IF(F$4&gt;=$C168+$D$13,0,$E168/$D$13))</f>
        <v>0</v>
      </c>
      <c r="G168" s="141">
        <f t="shared" ca="1" si="241"/>
        <v>83333.333333333343</v>
      </c>
      <c r="H168" s="141">
        <f t="shared" ca="1" si="241"/>
        <v>83333.333333333343</v>
      </c>
      <c r="I168" s="141">
        <f t="shared" ca="1" si="241"/>
        <v>83333.333333333343</v>
      </c>
      <c r="J168" s="141">
        <f t="shared" ca="1" si="241"/>
        <v>83333.333333333343</v>
      </c>
      <c r="K168" s="141">
        <f t="shared" ca="1" si="241"/>
        <v>83333.333333333343</v>
      </c>
      <c r="L168" s="141">
        <f t="shared" ca="1" si="241"/>
        <v>83333.333333333343</v>
      </c>
      <c r="M168" s="141">
        <f t="shared" ca="1" si="241"/>
        <v>83333.333333333343</v>
      </c>
      <c r="N168" s="141">
        <f t="shared" ca="1" si="241"/>
        <v>83333.333333333343</v>
      </c>
      <c r="O168" s="141">
        <f t="shared" ca="1" si="241"/>
        <v>83333.333333333343</v>
      </c>
      <c r="P168" s="141">
        <f t="shared" ca="1" si="241"/>
        <v>83333.333333333343</v>
      </c>
      <c r="Q168" s="141">
        <f t="shared" ca="1" si="241"/>
        <v>83333.333333333343</v>
      </c>
      <c r="R168" s="141">
        <f t="shared" ca="1" si="241"/>
        <v>83333.333333333343</v>
      </c>
      <c r="S168" s="141">
        <f t="shared" ca="1" si="241"/>
        <v>83333.333333333343</v>
      </c>
      <c r="T168" s="141">
        <f t="shared" ca="1" si="241"/>
        <v>83333.333333333343</v>
      </c>
      <c r="U168" s="141">
        <f t="shared" ca="1" si="241"/>
        <v>83333.333333333343</v>
      </c>
      <c r="V168" s="141">
        <f t="shared" ca="1" si="239"/>
        <v>83333.333333333343</v>
      </c>
      <c r="W168" s="141">
        <f t="shared" ca="1" si="239"/>
        <v>83333.333333333343</v>
      </c>
      <c r="X168" s="141">
        <f t="shared" ca="1" si="239"/>
        <v>83333.333333333343</v>
      </c>
      <c r="Y168" s="141">
        <f t="shared" ca="1" si="239"/>
        <v>83333.333333333343</v>
      </c>
      <c r="Z168" s="141">
        <f t="shared" ca="1" si="239"/>
        <v>83333.333333333343</v>
      </c>
      <c r="AA168" s="141">
        <f t="shared" si="239"/>
        <v>0</v>
      </c>
      <c r="AB168" s="141">
        <f t="shared" si="239"/>
        <v>0</v>
      </c>
      <c r="AC168" s="141">
        <f t="shared" si="239"/>
        <v>0</v>
      </c>
      <c r="AD168" s="141">
        <f t="shared" si="239"/>
        <v>0</v>
      </c>
    </row>
    <row r="169" spans="1:30" ht="13" thickBot="1">
      <c r="B169" s="9"/>
      <c r="C169" s="31">
        <f t="shared" ref="C169:C186" si="242">C168+1</f>
        <v>2026</v>
      </c>
      <c r="D169" s="6" t="s">
        <v>21</v>
      </c>
      <c r="E169" s="186">
        <f ca="1">OFFSET('Regulatory Asset Base'!$L$156,$D138-1,0)</f>
        <v>250000</v>
      </c>
      <c r="F169" s="141">
        <f t="shared" si="241"/>
        <v>0</v>
      </c>
      <c r="G169" s="141">
        <f t="shared" si="241"/>
        <v>0</v>
      </c>
      <c r="H169" s="141">
        <f t="shared" ca="1" si="241"/>
        <v>12500</v>
      </c>
      <c r="I169" s="141">
        <f t="shared" ca="1" si="241"/>
        <v>12500</v>
      </c>
      <c r="J169" s="141">
        <f t="shared" ca="1" si="241"/>
        <v>12500</v>
      </c>
      <c r="K169" s="141">
        <f t="shared" ca="1" si="241"/>
        <v>12500</v>
      </c>
      <c r="L169" s="141">
        <f t="shared" ca="1" si="241"/>
        <v>12500</v>
      </c>
      <c r="M169" s="141">
        <f t="shared" ca="1" si="241"/>
        <v>12500</v>
      </c>
      <c r="N169" s="141">
        <f t="shared" ca="1" si="241"/>
        <v>12500</v>
      </c>
      <c r="O169" s="141">
        <f t="shared" ca="1" si="241"/>
        <v>12500</v>
      </c>
      <c r="P169" s="141">
        <f t="shared" ca="1" si="241"/>
        <v>12500</v>
      </c>
      <c r="Q169" s="141">
        <f t="shared" ca="1" si="239"/>
        <v>12500</v>
      </c>
      <c r="R169" s="141">
        <f t="shared" ca="1" si="239"/>
        <v>12500</v>
      </c>
      <c r="S169" s="141">
        <f t="shared" ca="1" si="239"/>
        <v>12500</v>
      </c>
      <c r="T169" s="141">
        <f t="shared" ca="1" si="239"/>
        <v>12500</v>
      </c>
      <c r="U169" s="141">
        <f t="shared" ca="1" si="239"/>
        <v>12500</v>
      </c>
      <c r="V169" s="141">
        <f t="shared" ca="1" si="239"/>
        <v>12500</v>
      </c>
      <c r="W169" s="141">
        <f t="shared" ca="1" si="239"/>
        <v>12500</v>
      </c>
      <c r="X169" s="141">
        <f t="shared" ca="1" si="239"/>
        <v>12500</v>
      </c>
      <c r="Y169" s="141">
        <f t="shared" ca="1" si="239"/>
        <v>12500</v>
      </c>
      <c r="Z169" s="141">
        <f t="shared" ca="1" si="239"/>
        <v>12500</v>
      </c>
      <c r="AA169" s="141">
        <f t="shared" ca="1" si="239"/>
        <v>12500</v>
      </c>
      <c r="AB169" s="141">
        <f t="shared" si="239"/>
        <v>0</v>
      </c>
      <c r="AC169" s="141">
        <f t="shared" si="239"/>
        <v>0</v>
      </c>
      <c r="AD169" s="141">
        <f t="shared" si="239"/>
        <v>0</v>
      </c>
    </row>
    <row r="170" spans="1:30" ht="13" thickBot="1">
      <c r="B170" s="9"/>
      <c r="C170" s="31">
        <f t="shared" si="242"/>
        <v>2027</v>
      </c>
      <c r="D170" s="6" t="s">
        <v>21</v>
      </c>
      <c r="E170" s="186">
        <f ca="1">OFFSET('Regulatory Asset Base'!$M$156,$D138-1,0)</f>
        <v>0</v>
      </c>
      <c r="F170" s="141">
        <f t="shared" si="241"/>
        <v>0</v>
      </c>
      <c r="G170" s="141">
        <f t="shared" si="241"/>
        <v>0</v>
      </c>
      <c r="H170" s="141">
        <f t="shared" si="241"/>
        <v>0</v>
      </c>
      <c r="I170" s="141">
        <f t="shared" ca="1" si="241"/>
        <v>0</v>
      </c>
      <c r="J170" s="141">
        <f t="shared" ca="1" si="241"/>
        <v>0</v>
      </c>
      <c r="K170" s="141">
        <f t="shared" ca="1" si="241"/>
        <v>0</v>
      </c>
      <c r="L170" s="141">
        <f t="shared" ca="1" si="241"/>
        <v>0</v>
      </c>
      <c r="M170" s="141">
        <f t="shared" ca="1" si="241"/>
        <v>0</v>
      </c>
      <c r="N170" s="141">
        <f t="shared" ca="1" si="241"/>
        <v>0</v>
      </c>
      <c r="O170" s="141">
        <f t="shared" ca="1" si="241"/>
        <v>0</v>
      </c>
      <c r="P170" s="141">
        <f t="shared" ca="1" si="241"/>
        <v>0</v>
      </c>
      <c r="Q170" s="141">
        <f t="shared" ca="1" si="239"/>
        <v>0</v>
      </c>
      <c r="R170" s="141">
        <f t="shared" ca="1" si="239"/>
        <v>0</v>
      </c>
      <c r="S170" s="141">
        <f t="shared" ca="1" si="239"/>
        <v>0</v>
      </c>
      <c r="T170" s="141">
        <f t="shared" ca="1" si="239"/>
        <v>0</v>
      </c>
      <c r="U170" s="141">
        <f t="shared" ca="1" si="239"/>
        <v>0</v>
      </c>
      <c r="V170" s="141">
        <f t="shared" ca="1" si="239"/>
        <v>0</v>
      </c>
      <c r="W170" s="141">
        <f t="shared" ca="1" si="239"/>
        <v>0</v>
      </c>
      <c r="X170" s="141">
        <f t="shared" ca="1" si="239"/>
        <v>0</v>
      </c>
      <c r="Y170" s="141">
        <f t="shared" ca="1" si="239"/>
        <v>0</v>
      </c>
      <c r="Z170" s="141">
        <f t="shared" ca="1" si="239"/>
        <v>0</v>
      </c>
      <c r="AA170" s="141">
        <f t="shared" ca="1" si="239"/>
        <v>0</v>
      </c>
      <c r="AB170" s="141">
        <f t="shared" ca="1" si="239"/>
        <v>0</v>
      </c>
      <c r="AC170" s="141">
        <f t="shared" si="239"/>
        <v>0</v>
      </c>
      <c r="AD170" s="141">
        <f t="shared" si="239"/>
        <v>0</v>
      </c>
    </row>
    <row r="171" spans="1:30" ht="13" thickBot="1">
      <c r="B171" s="9"/>
      <c r="C171" s="31">
        <f t="shared" si="242"/>
        <v>2028</v>
      </c>
      <c r="D171" s="6" t="s">
        <v>21</v>
      </c>
      <c r="E171" s="186">
        <f ca="1">OFFSET('Regulatory Asset Base'!$N$156,$D138-1,0)</f>
        <v>263157.89473684208</v>
      </c>
      <c r="F171" s="141">
        <f t="shared" si="241"/>
        <v>0</v>
      </c>
      <c r="G171" s="141">
        <f t="shared" si="241"/>
        <v>0</v>
      </c>
      <c r="H171" s="141">
        <f t="shared" si="241"/>
        <v>0</v>
      </c>
      <c r="I171" s="141">
        <f t="shared" si="241"/>
        <v>0</v>
      </c>
      <c r="J171" s="141">
        <f t="shared" ca="1" si="241"/>
        <v>13157.894736842103</v>
      </c>
      <c r="K171" s="141">
        <f t="shared" ca="1" si="241"/>
        <v>13157.894736842103</v>
      </c>
      <c r="L171" s="141">
        <f t="shared" ca="1" si="241"/>
        <v>13157.894736842103</v>
      </c>
      <c r="M171" s="141">
        <f t="shared" ca="1" si="241"/>
        <v>13157.894736842103</v>
      </c>
      <c r="N171" s="141">
        <f t="shared" ca="1" si="241"/>
        <v>13157.894736842103</v>
      </c>
      <c r="O171" s="141">
        <f t="shared" ca="1" si="241"/>
        <v>13157.894736842103</v>
      </c>
      <c r="P171" s="141">
        <f t="shared" ca="1" si="241"/>
        <v>13157.894736842103</v>
      </c>
      <c r="Q171" s="141">
        <f t="shared" ca="1" si="239"/>
        <v>13157.894736842103</v>
      </c>
      <c r="R171" s="141">
        <f t="shared" ca="1" si="239"/>
        <v>13157.894736842103</v>
      </c>
      <c r="S171" s="141">
        <f t="shared" ca="1" si="239"/>
        <v>13157.894736842103</v>
      </c>
      <c r="T171" s="141">
        <f t="shared" ca="1" si="239"/>
        <v>13157.894736842103</v>
      </c>
      <c r="U171" s="141">
        <f t="shared" ca="1" si="239"/>
        <v>13157.894736842103</v>
      </c>
      <c r="V171" s="141">
        <f t="shared" ca="1" si="239"/>
        <v>13157.894736842103</v>
      </c>
      <c r="W171" s="141">
        <f t="shared" ca="1" si="239"/>
        <v>13157.894736842103</v>
      </c>
      <c r="X171" s="141">
        <f t="shared" ca="1" si="239"/>
        <v>13157.894736842103</v>
      </c>
      <c r="Y171" s="141">
        <f t="shared" ca="1" si="239"/>
        <v>13157.894736842103</v>
      </c>
      <c r="Z171" s="141">
        <f t="shared" ca="1" si="239"/>
        <v>13157.894736842103</v>
      </c>
      <c r="AA171" s="141">
        <f t="shared" ca="1" si="239"/>
        <v>13157.894736842103</v>
      </c>
      <c r="AB171" s="141">
        <f t="shared" ca="1" si="239"/>
        <v>13157.894736842103</v>
      </c>
      <c r="AC171" s="141">
        <f t="shared" ca="1" si="239"/>
        <v>13157.894736842103</v>
      </c>
      <c r="AD171" s="141">
        <f t="shared" si="239"/>
        <v>0</v>
      </c>
    </row>
    <row r="172" spans="1:30" ht="13" thickBot="1">
      <c r="B172" s="9"/>
      <c r="C172" s="31">
        <f t="shared" si="242"/>
        <v>2029</v>
      </c>
      <c r="D172" s="6" t="s">
        <v>21</v>
      </c>
      <c r="E172" s="186">
        <f ca="1">OFFSET('Regulatory Asset Base'!$O$156,$D138-1,0)</f>
        <v>0</v>
      </c>
      <c r="F172" s="141">
        <f t="shared" si="241"/>
        <v>0</v>
      </c>
      <c r="G172" s="141">
        <f t="shared" si="241"/>
        <v>0</v>
      </c>
      <c r="H172" s="141">
        <f t="shared" si="241"/>
        <v>0</v>
      </c>
      <c r="I172" s="141">
        <f t="shared" si="241"/>
        <v>0</v>
      </c>
      <c r="J172" s="141">
        <f t="shared" si="241"/>
        <v>0</v>
      </c>
      <c r="K172" s="141">
        <f t="shared" ca="1" si="241"/>
        <v>0</v>
      </c>
      <c r="L172" s="141">
        <f t="shared" ca="1" si="241"/>
        <v>0</v>
      </c>
      <c r="M172" s="141">
        <f t="shared" ca="1" si="241"/>
        <v>0</v>
      </c>
      <c r="N172" s="141">
        <f t="shared" ca="1" si="241"/>
        <v>0</v>
      </c>
      <c r="O172" s="141">
        <f t="shared" ca="1" si="241"/>
        <v>0</v>
      </c>
      <c r="P172" s="141">
        <f t="shared" ca="1" si="241"/>
        <v>0</v>
      </c>
      <c r="Q172" s="141">
        <f t="shared" ca="1" si="239"/>
        <v>0</v>
      </c>
      <c r="R172" s="141">
        <f t="shared" ca="1" si="239"/>
        <v>0</v>
      </c>
      <c r="S172" s="141">
        <f t="shared" ca="1" si="239"/>
        <v>0</v>
      </c>
      <c r="T172" s="141">
        <f t="shared" ca="1" si="239"/>
        <v>0</v>
      </c>
      <c r="U172" s="141">
        <f t="shared" ca="1" si="239"/>
        <v>0</v>
      </c>
      <c r="V172" s="141">
        <f t="shared" ca="1" si="239"/>
        <v>0</v>
      </c>
      <c r="W172" s="141">
        <f t="shared" ca="1" si="239"/>
        <v>0</v>
      </c>
      <c r="X172" s="141">
        <f t="shared" ca="1" si="239"/>
        <v>0</v>
      </c>
      <c r="Y172" s="141">
        <f t="shared" ca="1" si="239"/>
        <v>0</v>
      </c>
      <c r="Z172" s="141">
        <f t="shared" ca="1" si="239"/>
        <v>0</v>
      </c>
      <c r="AA172" s="141">
        <f t="shared" ca="1" si="239"/>
        <v>0</v>
      </c>
      <c r="AB172" s="141">
        <f t="shared" ca="1" si="239"/>
        <v>0</v>
      </c>
      <c r="AC172" s="141">
        <f t="shared" ca="1" si="239"/>
        <v>0</v>
      </c>
      <c r="AD172" s="141">
        <f t="shared" ca="1" si="239"/>
        <v>0</v>
      </c>
    </row>
    <row r="173" spans="1:30" ht="13" thickBot="1">
      <c r="B173" s="9"/>
      <c r="C173" s="31">
        <f t="shared" si="242"/>
        <v>2030</v>
      </c>
      <c r="D173" s="6" t="s">
        <v>21</v>
      </c>
      <c r="E173" s="186">
        <f ca="1">OFFSET('Regulatory Asset Base'!$P$156,$D138-1,0)</f>
        <v>1666666.6666666667</v>
      </c>
      <c r="F173" s="141">
        <f t="shared" si="241"/>
        <v>0</v>
      </c>
      <c r="G173" s="141">
        <f t="shared" si="241"/>
        <v>0</v>
      </c>
      <c r="H173" s="141">
        <f t="shared" si="241"/>
        <v>0</v>
      </c>
      <c r="I173" s="141">
        <f t="shared" si="241"/>
        <v>0</v>
      </c>
      <c r="J173" s="141">
        <f t="shared" si="241"/>
        <v>0</v>
      </c>
      <c r="K173" s="141">
        <f t="shared" si="241"/>
        <v>0</v>
      </c>
      <c r="L173" s="141">
        <f t="shared" ca="1" si="241"/>
        <v>83333.333333333343</v>
      </c>
      <c r="M173" s="141">
        <f t="shared" ca="1" si="241"/>
        <v>83333.333333333343</v>
      </c>
      <c r="N173" s="141">
        <f t="shared" ca="1" si="241"/>
        <v>83333.333333333343</v>
      </c>
      <c r="O173" s="141">
        <f t="shared" ca="1" si="241"/>
        <v>83333.333333333343</v>
      </c>
      <c r="P173" s="141">
        <f t="shared" ca="1" si="241"/>
        <v>83333.333333333343</v>
      </c>
      <c r="Q173" s="141">
        <f t="shared" ca="1" si="239"/>
        <v>83333.333333333343</v>
      </c>
      <c r="R173" s="141">
        <f t="shared" ca="1" si="239"/>
        <v>83333.333333333343</v>
      </c>
      <c r="S173" s="141">
        <f t="shared" ca="1" si="239"/>
        <v>83333.333333333343</v>
      </c>
      <c r="T173" s="141">
        <f t="shared" ca="1" si="239"/>
        <v>83333.333333333343</v>
      </c>
      <c r="U173" s="141">
        <f t="shared" ca="1" si="239"/>
        <v>83333.333333333343</v>
      </c>
      <c r="V173" s="141">
        <f t="shared" ca="1" si="239"/>
        <v>83333.333333333343</v>
      </c>
      <c r="W173" s="141">
        <f t="shared" ca="1" si="239"/>
        <v>83333.333333333343</v>
      </c>
      <c r="X173" s="141">
        <f t="shared" ca="1" si="239"/>
        <v>83333.333333333343</v>
      </c>
      <c r="Y173" s="141">
        <f t="shared" ca="1" si="239"/>
        <v>83333.333333333343</v>
      </c>
      <c r="Z173" s="141">
        <f t="shared" ca="1" si="239"/>
        <v>83333.333333333343</v>
      </c>
      <c r="AA173" s="141">
        <f t="shared" ca="1" si="239"/>
        <v>83333.333333333343</v>
      </c>
      <c r="AB173" s="141">
        <f t="shared" ca="1" si="239"/>
        <v>83333.333333333343</v>
      </c>
      <c r="AC173" s="141">
        <f t="shared" ca="1" si="239"/>
        <v>83333.333333333343</v>
      </c>
      <c r="AD173" s="141">
        <f t="shared" ca="1" si="239"/>
        <v>83333.333333333343</v>
      </c>
    </row>
    <row r="174" spans="1:30" ht="13" thickBot="1">
      <c r="A174" s="8" t="s">
        <v>10</v>
      </c>
      <c r="B174" s="9"/>
      <c r="C174" s="31">
        <f t="shared" si="242"/>
        <v>2031</v>
      </c>
      <c r="D174" s="6" t="s">
        <v>21</v>
      </c>
      <c r="E174" s="186">
        <f ca="1">OFFSET('Regulatory Asset Base'!$Q$156,$D138-1,0)</f>
        <v>0</v>
      </c>
      <c r="F174" s="141">
        <f t="shared" si="241"/>
        <v>0</v>
      </c>
      <c r="G174" s="141">
        <f t="shared" si="241"/>
        <v>0</v>
      </c>
      <c r="H174" s="141">
        <f t="shared" si="241"/>
        <v>0</v>
      </c>
      <c r="I174" s="141">
        <f t="shared" si="241"/>
        <v>0</v>
      </c>
      <c r="J174" s="141">
        <f t="shared" si="241"/>
        <v>0</v>
      </c>
      <c r="K174" s="141">
        <f t="shared" si="241"/>
        <v>0</v>
      </c>
      <c r="L174" s="141">
        <f t="shared" si="241"/>
        <v>0</v>
      </c>
      <c r="M174" s="141">
        <f t="shared" ca="1" si="241"/>
        <v>0</v>
      </c>
      <c r="N174" s="141">
        <f t="shared" ca="1" si="241"/>
        <v>0</v>
      </c>
      <c r="O174" s="141">
        <f t="shared" ca="1" si="241"/>
        <v>0</v>
      </c>
      <c r="P174" s="141">
        <f t="shared" ca="1" si="241"/>
        <v>0</v>
      </c>
      <c r="Q174" s="141">
        <f t="shared" ca="1" si="239"/>
        <v>0</v>
      </c>
      <c r="R174" s="141">
        <f t="shared" ca="1" si="239"/>
        <v>0</v>
      </c>
      <c r="S174" s="141">
        <f t="shared" ca="1" si="239"/>
        <v>0</v>
      </c>
      <c r="T174" s="141">
        <f t="shared" ca="1" si="239"/>
        <v>0</v>
      </c>
      <c r="U174" s="141">
        <f t="shared" ca="1" si="239"/>
        <v>0</v>
      </c>
      <c r="V174" s="141">
        <f t="shared" ca="1" si="239"/>
        <v>0</v>
      </c>
      <c r="W174" s="141">
        <f t="shared" ca="1" si="239"/>
        <v>0</v>
      </c>
      <c r="X174" s="141">
        <f t="shared" ca="1" si="239"/>
        <v>0</v>
      </c>
      <c r="Y174" s="141">
        <f t="shared" ca="1" si="239"/>
        <v>0</v>
      </c>
      <c r="Z174" s="141">
        <f t="shared" ca="1" si="239"/>
        <v>0</v>
      </c>
      <c r="AA174" s="141">
        <f t="shared" ca="1" si="239"/>
        <v>0</v>
      </c>
      <c r="AB174" s="141">
        <f t="shared" ca="1" si="239"/>
        <v>0</v>
      </c>
      <c r="AC174" s="141">
        <f t="shared" ca="1" si="239"/>
        <v>0</v>
      </c>
      <c r="AD174" s="141">
        <f t="shared" ca="1" si="239"/>
        <v>0</v>
      </c>
    </row>
    <row r="175" spans="1:30" ht="13" thickBot="1">
      <c r="B175" s="9"/>
      <c r="C175" s="31">
        <f t="shared" si="242"/>
        <v>2032</v>
      </c>
      <c r="D175" s="6" t="s">
        <v>21</v>
      </c>
      <c r="E175" s="186">
        <f ca="1">OFFSET('Regulatory Asset Base'!$R$156,$D138-1,0)</f>
        <v>1666666.6666666667</v>
      </c>
      <c r="F175" s="141">
        <f t="shared" si="241"/>
        <v>0</v>
      </c>
      <c r="G175" s="141">
        <f t="shared" si="241"/>
        <v>0</v>
      </c>
      <c r="H175" s="141">
        <f t="shared" si="241"/>
        <v>0</v>
      </c>
      <c r="I175" s="141">
        <f t="shared" si="241"/>
        <v>0</v>
      </c>
      <c r="J175" s="141">
        <f t="shared" si="241"/>
        <v>0</v>
      </c>
      <c r="K175" s="141">
        <f t="shared" si="241"/>
        <v>0</v>
      </c>
      <c r="L175" s="141">
        <f t="shared" si="241"/>
        <v>0</v>
      </c>
      <c r="M175" s="141">
        <f t="shared" si="241"/>
        <v>0</v>
      </c>
      <c r="N175" s="141">
        <f t="shared" ca="1" si="241"/>
        <v>83333.333333333343</v>
      </c>
      <c r="O175" s="141">
        <f t="shared" ca="1" si="241"/>
        <v>83333.333333333343</v>
      </c>
      <c r="P175" s="141">
        <f t="shared" ca="1" si="241"/>
        <v>83333.333333333343</v>
      </c>
      <c r="Q175" s="141">
        <f t="shared" ca="1" si="239"/>
        <v>83333.333333333343</v>
      </c>
      <c r="R175" s="141">
        <f t="shared" ca="1" si="239"/>
        <v>83333.333333333343</v>
      </c>
      <c r="S175" s="141">
        <f t="shared" ca="1" si="239"/>
        <v>83333.333333333343</v>
      </c>
      <c r="T175" s="141">
        <f t="shared" ca="1" si="239"/>
        <v>83333.333333333343</v>
      </c>
      <c r="U175" s="141">
        <f t="shared" ca="1" si="239"/>
        <v>83333.333333333343</v>
      </c>
      <c r="V175" s="141">
        <f t="shared" ca="1" si="239"/>
        <v>83333.333333333343</v>
      </c>
      <c r="W175" s="141">
        <f t="shared" ca="1" si="239"/>
        <v>83333.333333333343</v>
      </c>
      <c r="X175" s="141">
        <f t="shared" ca="1" si="239"/>
        <v>83333.333333333343</v>
      </c>
      <c r="Y175" s="141">
        <f t="shared" ca="1" si="239"/>
        <v>83333.333333333343</v>
      </c>
      <c r="Z175" s="141">
        <f t="shared" ca="1" si="239"/>
        <v>83333.333333333343</v>
      </c>
      <c r="AA175" s="141">
        <f t="shared" ca="1" si="239"/>
        <v>83333.333333333343</v>
      </c>
      <c r="AB175" s="141">
        <f t="shared" ca="1" si="239"/>
        <v>83333.333333333343</v>
      </c>
      <c r="AC175" s="141">
        <f t="shared" ca="1" si="239"/>
        <v>83333.333333333343</v>
      </c>
      <c r="AD175" s="141">
        <f t="shared" ca="1" si="239"/>
        <v>83333.333333333343</v>
      </c>
    </row>
    <row r="176" spans="1:30" ht="13" thickBot="1">
      <c r="B176" s="9"/>
      <c r="C176" s="31">
        <f t="shared" si="242"/>
        <v>2033</v>
      </c>
      <c r="D176" s="6" t="s">
        <v>21</v>
      </c>
      <c r="E176" s="186">
        <f ca="1">OFFSET('Regulatory Asset Base'!$S$156,$D138-1,0)</f>
        <v>0</v>
      </c>
      <c r="F176" s="141">
        <f t="shared" si="241"/>
        <v>0</v>
      </c>
      <c r="G176" s="141">
        <f t="shared" si="241"/>
        <v>0</v>
      </c>
      <c r="H176" s="141">
        <f t="shared" si="241"/>
        <v>0</v>
      </c>
      <c r="I176" s="141">
        <f t="shared" si="241"/>
        <v>0</v>
      </c>
      <c r="J176" s="141">
        <f t="shared" si="241"/>
        <v>0</v>
      </c>
      <c r="K176" s="141">
        <f t="shared" si="241"/>
        <v>0</v>
      </c>
      <c r="L176" s="141">
        <f t="shared" si="241"/>
        <v>0</v>
      </c>
      <c r="M176" s="141">
        <f t="shared" si="241"/>
        <v>0</v>
      </c>
      <c r="N176" s="141">
        <f t="shared" si="241"/>
        <v>0</v>
      </c>
      <c r="O176" s="141">
        <f t="shared" ca="1" si="241"/>
        <v>0</v>
      </c>
      <c r="P176" s="141">
        <f t="shared" ca="1" si="241"/>
        <v>0</v>
      </c>
      <c r="Q176" s="141">
        <f t="shared" ca="1" si="239"/>
        <v>0</v>
      </c>
      <c r="R176" s="141">
        <f t="shared" ca="1" si="239"/>
        <v>0</v>
      </c>
      <c r="S176" s="141">
        <f t="shared" ca="1" si="239"/>
        <v>0</v>
      </c>
      <c r="T176" s="141">
        <f t="shared" ca="1" si="239"/>
        <v>0</v>
      </c>
      <c r="U176" s="141">
        <f t="shared" ca="1" si="239"/>
        <v>0</v>
      </c>
      <c r="V176" s="141">
        <f t="shared" ca="1" si="239"/>
        <v>0</v>
      </c>
      <c r="W176" s="141">
        <f t="shared" ca="1" si="239"/>
        <v>0</v>
      </c>
      <c r="X176" s="141">
        <f t="shared" ca="1" si="239"/>
        <v>0</v>
      </c>
      <c r="Y176" s="141">
        <f t="shared" ca="1" si="239"/>
        <v>0</v>
      </c>
      <c r="Z176" s="141">
        <f t="shared" ca="1" si="239"/>
        <v>0</v>
      </c>
      <c r="AA176" s="141">
        <f t="shared" ca="1" si="239"/>
        <v>0</v>
      </c>
      <c r="AB176" s="141">
        <f t="shared" ca="1" si="239"/>
        <v>0</v>
      </c>
      <c r="AC176" s="141">
        <f t="shared" ca="1" si="239"/>
        <v>0</v>
      </c>
      <c r="AD176" s="141">
        <f t="shared" ca="1" si="239"/>
        <v>0</v>
      </c>
    </row>
    <row r="177" spans="1:30" ht="13" thickBot="1">
      <c r="B177" s="9"/>
      <c r="C177" s="31">
        <f t="shared" si="242"/>
        <v>2034</v>
      </c>
      <c r="D177" s="6" t="s">
        <v>21</v>
      </c>
      <c r="E177" s="186">
        <f ca="1">OFFSET('Regulatory Asset Base'!$T$156,$D138-1,0)</f>
        <v>333333.33333333331</v>
      </c>
      <c r="F177" s="141">
        <f t="shared" si="241"/>
        <v>0</v>
      </c>
      <c r="G177" s="141">
        <f t="shared" si="241"/>
        <v>0</v>
      </c>
      <c r="H177" s="141">
        <f t="shared" si="241"/>
        <v>0</v>
      </c>
      <c r="I177" s="141">
        <f t="shared" si="241"/>
        <v>0</v>
      </c>
      <c r="J177" s="141">
        <f t="shared" si="241"/>
        <v>0</v>
      </c>
      <c r="K177" s="141">
        <f t="shared" si="241"/>
        <v>0</v>
      </c>
      <c r="L177" s="141">
        <f t="shared" si="241"/>
        <v>0</v>
      </c>
      <c r="M177" s="141">
        <f t="shared" si="241"/>
        <v>0</v>
      </c>
      <c r="N177" s="141">
        <f t="shared" si="241"/>
        <v>0</v>
      </c>
      <c r="O177" s="141">
        <f t="shared" si="241"/>
        <v>0</v>
      </c>
      <c r="P177" s="141">
        <f t="shared" ca="1" si="241"/>
        <v>16666.666666666664</v>
      </c>
      <c r="Q177" s="141">
        <f t="shared" ca="1" si="239"/>
        <v>16666.666666666664</v>
      </c>
      <c r="R177" s="141">
        <f t="shared" ca="1" si="239"/>
        <v>16666.666666666664</v>
      </c>
      <c r="S177" s="141">
        <f t="shared" ca="1" si="239"/>
        <v>16666.666666666664</v>
      </c>
      <c r="T177" s="141">
        <f t="shared" ca="1" si="239"/>
        <v>16666.666666666664</v>
      </c>
      <c r="U177" s="141">
        <f t="shared" ca="1" si="239"/>
        <v>16666.666666666664</v>
      </c>
      <c r="V177" s="141">
        <f t="shared" ca="1" si="239"/>
        <v>16666.666666666664</v>
      </c>
      <c r="W177" s="141">
        <f t="shared" ca="1" si="239"/>
        <v>16666.666666666664</v>
      </c>
      <c r="X177" s="141">
        <f t="shared" ca="1" si="239"/>
        <v>16666.666666666664</v>
      </c>
      <c r="Y177" s="141">
        <f t="shared" ca="1" si="239"/>
        <v>16666.666666666664</v>
      </c>
      <c r="Z177" s="141">
        <f t="shared" ca="1" si="239"/>
        <v>16666.666666666664</v>
      </c>
      <c r="AA177" s="141">
        <f t="shared" ca="1" si="239"/>
        <v>16666.666666666664</v>
      </c>
      <c r="AB177" s="141">
        <f t="shared" ca="1" si="239"/>
        <v>16666.666666666664</v>
      </c>
      <c r="AC177" s="141">
        <f t="shared" ca="1" si="239"/>
        <v>16666.666666666664</v>
      </c>
      <c r="AD177" s="141">
        <f t="shared" ca="1" si="239"/>
        <v>16666.666666666664</v>
      </c>
    </row>
    <row r="178" spans="1:30" ht="13" thickBot="1">
      <c r="B178" s="9"/>
      <c r="C178" s="31">
        <f t="shared" si="242"/>
        <v>2035</v>
      </c>
      <c r="D178" s="6" t="s">
        <v>21</v>
      </c>
      <c r="E178" s="186">
        <f ca="1">OFFSET('Regulatory Asset Base'!$U$156,$D138-1,0)</f>
        <v>0</v>
      </c>
      <c r="F178" s="141">
        <f t="shared" si="241"/>
        <v>0</v>
      </c>
      <c r="G178" s="141">
        <f t="shared" si="241"/>
        <v>0</v>
      </c>
      <c r="H178" s="141">
        <f t="shared" si="241"/>
        <v>0</v>
      </c>
      <c r="I178" s="141">
        <f t="shared" si="241"/>
        <v>0</v>
      </c>
      <c r="J178" s="141">
        <f t="shared" si="241"/>
        <v>0</v>
      </c>
      <c r="K178" s="141">
        <f t="shared" si="241"/>
        <v>0</v>
      </c>
      <c r="L178" s="141">
        <f t="shared" si="241"/>
        <v>0</v>
      </c>
      <c r="M178" s="141">
        <f t="shared" si="241"/>
        <v>0</v>
      </c>
      <c r="N178" s="141">
        <f t="shared" si="241"/>
        <v>0</v>
      </c>
      <c r="O178" s="141">
        <f t="shared" si="241"/>
        <v>0</v>
      </c>
      <c r="P178" s="141">
        <f t="shared" si="241"/>
        <v>0</v>
      </c>
      <c r="Q178" s="141">
        <f t="shared" ca="1" si="239"/>
        <v>0</v>
      </c>
      <c r="R178" s="141">
        <f t="shared" ca="1" si="239"/>
        <v>0</v>
      </c>
      <c r="S178" s="141">
        <f t="shared" ca="1" si="239"/>
        <v>0</v>
      </c>
      <c r="T178" s="141">
        <f t="shared" ca="1" si="239"/>
        <v>0</v>
      </c>
      <c r="U178" s="141">
        <f t="shared" ca="1" si="239"/>
        <v>0</v>
      </c>
      <c r="V178" s="141">
        <f t="shared" ca="1" si="239"/>
        <v>0</v>
      </c>
      <c r="W178" s="141">
        <f t="shared" ca="1" si="239"/>
        <v>0</v>
      </c>
      <c r="X178" s="141">
        <f t="shared" ca="1" si="239"/>
        <v>0</v>
      </c>
      <c r="Y178" s="141">
        <f t="shared" ca="1" si="239"/>
        <v>0</v>
      </c>
      <c r="Z178" s="141">
        <f t="shared" ca="1" si="239"/>
        <v>0</v>
      </c>
      <c r="AA178" s="141">
        <f t="shared" ca="1" si="239"/>
        <v>0</v>
      </c>
      <c r="AB178" s="141">
        <f t="shared" ca="1" si="239"/>
        <v>0</v>
      </c>
      <c r="AC178" s="141">
        <f t="shared" ca="1" si="239"/>
        <v>0</v>
      </c>
      <c r="AD178" s="141">
        <f t="shared" ca="1" si="239"/>
        <v>0</v>
      </c>
    </row>
    <row r="179" spans="1:30" ht="13" thickBot="1">
      <c r="B179" s="9"/>
      <c r="C179" s="31">
        <f t="shared" si="242"/>
        <v>2036</v>
      </c>
      <c r="D179" s="6" t="s">
        <v>21</v>
      </c>
      <c r="E179" s="186">
        <f ca="1">OFFSET('Regulatory Asset Base'!$V$156,$D138-1,0)</f>
        <v>1875000</v>
      </c>
      <c r="F179" s="141">
        <f t="shared" si="241"/>
        <v>0</v>
      </c>
      <c r="G179" s="141">
        <f t="shared" si="241"/>
        <v>0</v>
      </c>
      <c r="H179" s="141">
        <f t="shared" si="241"/>
        <v>0</v>
      </c>
      <c r="I179" s="141">
        <f t="shared" si="241"/>
        <v>0</v>
      </c>
      <c r="J179" s="141">
        <f t="shared" si="241"/>
        <v>0</v>
      </c>
      <c r="K179" s="141">
        <f t="shared" si="241"/>
        <v>0</v>
      </c>
      <c r="L179" s="141">
        <f t="shared" si="241"/>
        <v>0</v>
      </c>
      <c r="M179" s="141">
        <f t="shared" si="241"/>
        <v>0</v>
      </c>
      <c r="N179" s="141">
        <f t="shared" si="241"/>
        <v>0</v>
      </c>
      <c r="O179" s="141">
        <f t="shared" si="241"/>
        <v>0</v>
      </c>
      <c r="P179" s="141">
        <f t="shared" si="241"/>
        <v>0</v>
      </c>
      <c r="Q179" s="141">
        <f t="shared" si="239"/>
        <v>0</v>
      </c>
      <c r="R179" s="141">
        <f t="shared" ca="1" si="239"/>
        <v>93750</v>
      </c>
      <c r="S179" s="141">
        <f t="shared" ca="1" si="239"/>
        <v>93750</v>
      </c>
      <c r="T179" s="141">
        <f t="shared" ca="1" si="239"/>
        <v>93750</v>
      </c>
      <c r="U179" s="141">
        <f t="shared" ca="1" si="239"/>
        <v>93750</v>
      </c>
      <c r="V179" s="141">
        <f t="shared" ca="1" si="239"/>
        <v>93750</v>
      </c>
      <c r="W179" s="141">
        <f t="shared" ca="1" si="239"/>
        <v>93750</v>
      </c>
      <c r="X179" s="141">
        <f t="shared" ca="1" si="239"/>
        <v>93750</v>
      </c>
      <c r="Y179" s="141">
        <f t="shared" ca="1" si="239"/>
        <v>93750</v>
      </c>
      <c r="Z179" s="141">
        <f t="shared" ca="1" si="239"/>
        <v>93750</v>
      </c>
      <c r="AA179" s="141">
        <f t="shared" ca="1" si="239"/>
        <v>93750</v>
      </c>
      <c r="AB179" s="141">
        <f t="shared" ca="1" si="239"/>
        <v>93750</v>
      </c>
      <c r="AC179" s="141">
        <f t="shared" ca="1" si="239"/>
        <v>93750</v>
      </c>
      <c r="AD179" s="141">
        <f t="shared" ca="1" si="239"/>
        <v>93750</v>
      </c>
    </row>
    <row r="180" spans="1:30" ht="13" thickBot="1">
      <c r="B180" s="9"/>
      <c r="C180" s="31">
        <f t="shared" si="242"/>
        <v>2037</v>
      </c>
      <c r="D180" s="6" t="s">
        <v>21</v>
      </c>
      <c r="E180" s="186">
        <f ca="1">OFFSET('Regulatory Asset Base'!$W$156,$D138-1,0)</f>
        <v>2500000</v>
      </c>
      <c r="F180" s="141">
        <f t="shared" si="241"/>
        <v>0</v>
      </c>
      <c r="G180" s="141">
        <f t="shared" si="241"/>
        <v>0</v>
      </c>
      <c r="H180" s="141">
        <f t="shared" si="241"/>
        <v>0</v>
      </c>
      <c r="I180" s="141">
        <f t="shared" si="241"/>
        <v>0</v>
      </c>
      <c r="J180" s="141">
        <f t="shared" si="241"/>
        <v>0</v>
      </c>
      <c r="K180" s="141">
        <f t="shared" si="241"/>
        <v>0</v>
      </c>
      <c r="L180" s="141">
        <f t="shared" si="241"/>
        <v>0</v>
      </c>
      <c r="M180" s="141">
        <f t="shared" si="241"/>
        <v>0</v>
      </c>
      <c r="N180" s="141">
        <f t="shared" si="241"/>
        <v>0</v>
      </c>
      <c r="O180" s="141">
        <f t="shared" si="241"/>
        <v>0</v>
      </c>
      <c r="P180" s="141">
        <f t="shared" si="241"/>
        <v>0</v>
      </c>
      <c r="Q180" s="141">
        <f t="shared" si="239"/>
        <v>0</v>
      </c>
      <c r="R180" s="141">
        <f t="shared" si="239"/>
        <v>0</v>
      </c>
      <c r="S180" s="141">
        <f t="shared" ca="1" si="239"/>
        <v>125000</v>
      </c>
      <c r="T180" s="141">
        <f t="shared" ca="1" si="239"/>
        <v>125000</v>
      </c>
      <c r="U180" s="141">
        <f t="shared" ca="1" si="239"/>
        <v>125000</v>
      </c>
      <c r="V180" s="141">
        <f t="shared" ca="1" si="239"/>
        <v>125000</v>
      </c>
      <c r="W180" s="141">
        <f t="shared" ca="1" si="239"/>
        <v>125000</v>
      </c>
      <c r="X180" s="141">
        <f t="shared" ca="1" si="239"/>
        <v>125000</v>
      </c>
      <c r="Y180" s="141">
        <f t="shared" ca="1" si="239"/>
        <v>125000</v>
      </c>
      <c r="Z180" s="141">
        <f t="shared" ca="1" si="239"/>
        <v>125000</v>
      </c>
      <c r="AA180" s="141">
        <f t="shared" ca="1" si="239"/>
        <v>125000</v>
      </c>
      <c r="AB180" s="141">
        <f t="shared" ca="1" si="239"/>
        <v>125000</v>
      </c>
      <c r="AC180" s="141">
        <f t="shared" ca="1" si="239"/>
        <v>125000</v>
      </c>
      <c r="AD180" s="141">
        <f t="shared" ca="1" si="239"/>
        <v>125000</v>
      </c>
    </row>
    <row r="181" spans="1:30" ht="13" thickBot="1">
      <c r="B181" s="9"/>
      <c r="C181" s="31">
        <f t="shared" si="242"/>
        <v>2038</v>
      </c>
      <c r="D181" s="6" t="s">
        <v>21</v>
      </c>
      <c r="E181" s="186">
        <f ca="1">OFFSET('Regulatory Asset Base'!$X$156,$D138-1,0)</f>
        <v>0</v>
      </c>
      <c r="F181" s="141">
        <f t="shared" si="241"/>
        <v>0</v>
      </c>
      <c r="G181" s="141">
        <f t="shared" si="241"/>
        <v>0</v>
      </c>
      <c r="H181" s="141">
        <f t="shared" si="241"/>
        <v>0</v>
      </c>
      <c r="I181" s="141">
        <f t="shared" si="241"/>
        <v>0</v>
      </c>
      <c r="J181" s="141">
        <f t="shared" si="241"/>
        <v>0</v>
      </c>
      <c r="K181" s="141">
        <f t="shared" si="241"/>
        <v>0</v>
      </c>
      <c r="L181" s="141">
        <f t="shared" si="241"/>
        <v>0</v>
      </c>
      <c r="M181" s="141">
        <f t="shared" si="241"/>
        <v>0</v>
      </c>
      <c r="N181" s="141">
        <f t="shared" si="241"/>
        <v>0</v>
      </c>
      <c r="O181" s="141">
        <f t="shared" si="241"/>
        <v>0</v>
      </c>
      <c r="P181" s="141">
        <f t="shared" si="241"/>
        <v>0</v>
      </c>
      <c r="Q181" s="141">
        <f t="shared" si="239"/>
        <v>0</v>
      </c>
      <c r="R181" s="141">
        <f t="shared" si="239"/>
        <v>0</v>
      </c>
      <c r="S181" s="141">
        <f t="shared" si="239"/>
        <v>0</v>
      </c>
      <c r="T181" s="141">
        <f t="shared" ca="1" si="239"/>
        <v>0</v>
      </c>
      <c r="U181" s="141">
        <f t="shared" ca="1" si="239"/>
        <v>0</v>
      </c>
      <c r="V181" s="141">
        <f t="shared" ca="1" si="239"/>
        <v>0</v>
      </c>
      <c r="W181" s="141">
        <f t="shared" ca="1" si="239"/>
        <v>0</v>
      </c>
      <c r="X181" s="141">
        <f t="shared" ca="1" si="239"/>
        <v>0</v>
      </c>
      <c r="Y181" s="141">
        <f t="shared" ca="1" si="239"/>
        <v>0</v>
      </c>
      <c r="Z181" s="141">
        <f t="shared" ca="1" si="239"/>
        <v>0</v>
      </c>
      <c r="AA181" s="141">
        <f t="shared" ca="1" si="239"/>
        <v>0</v>
      </c>
      <c r="AB181" s="141">
        <f t="shared" ca="1" si="239"/>
        <v>0</v>
      </c>
      <c r="AC181" s="141">
        <f t="shared" ca="1" si="239"/>
        <v>0</v>
      </c>
      <c r="AD181" s="141">
        <f t="shared" ca="1" si="239"/>
        <v>0</v>
      </c>
    </row>
    <row r="182" spans="1:30" ht="13" thickBot="1">
      <c r="B182" s="9"/>
      <c r="C182" s="31">
        <f t="shared" si="242"/>
        <v>2039</v>
      </c>
      <c r="D182" s="6" t="s">
        <v>21</v>
      </c>
      <c r="E182" s="186">
        <f ca="1">OFFSET('Regulatory Asset Base'!$Y$156,$D138-1,0)</f>
        <v>2121212.1212121211</v>
      </c>
      <c r="F182" s="141">
        <f t="shared" si="241"/>
        <v>0</v>
      </c>
      <c r="G182" s="141">
        <f t="shared" si="241"/>
        <v>0</v>
      </c>
      <c r="H182" s="141">
        <f t="shared" si="241"/>
        <v>0</v>
      </c>
      <c r="I182" s="141">
        <f t="shared" si="241"/>
        <v>0</v>
      </c>
      <c r="J182" s="141">
        <f t="shared" si="241"/>
        <v>0</v>
      </c>
      <c r="K182" s="141">
        <f t="shared" si="241"/>
        <v>0</v>
      </c>
      <c r="L182" s="141">
        <f t="shared" si="241"/>
        <v>0</v>
      </c>
      <c r="M182" s="141">
        <f t="shared" si="241"/>
        <v>0</v>
      </c>
      <c r="N182" s="141">
        <f t="shared" si="241"/>
        <v>0</v>
      </c>
      <c r="O182" s="141">
        <f t="shared" si="241"/>
        <v>0</v>
      </c>
      <c r="P182" s="141">
        <f t="shared" si="241"/>
        <v>0</v>
      </c>
      <c r="Q182" s="141">
        <f t="shared" si="239"/>
        <v>0</v>
      </c>
      <c r="R182" s="141">
        <f t="shared" si="239"/>
        <v>0</v>
      </c>
      <c r="S182" s="141">
        <f t="shared" si="239"/>
        <v>0</v>
      </c>
      <c r="T182" s="141">
        <f t="shared" si="239"/>
        <v>0</v>
      </c>
      <c r="U182" s="141">
        <f t="shared" ca="1" si="239"/>
        <v>106060.60606060605</v>
      </c>
      <c r="V182" s="141">
        <f t="shared" ca="1" si="239"/>
        <v>106060.60606060605</v>
      </c>
      <c r="W182" s="141">
        <f t="shared" ca="1" si="239"/>
        <v>106060.60606060605</v>
      </c>
      <c r="X182" s="141">
        <f t="shared" ca="1" si="239"/>
        <v>106060.60606060605</v>
      </c>
      <c r="Y182" s="141">
        <f t="shared" ca="1" si="239"/>
        <v>106060.60606060605</v>
      </c>
      <c r="Z182" s="141">
        <f t="shared" ca="1" si="239"/>
        <v>106060.60606060605</v>
      </c>
      <c r="AA182" s="141">
        <f t="shared" ca="1" si="239"/>
        <v>106060.60606060605</v>
      </c>
      <c r="AB182" s="141">
        <f t="shared" ca="1" si="239"/>
        <v>106060.60606060605</v>
      </c>
      <c r="AC182" s="141">
        <f t="shared" ca="1" si="239"/>
        <v>106060.60606060605</v>
      </c>
      <c r="AD182" s="141">
        <f t="shared" ca="1" si="239"/>
        <v>106060.60606060605</v>
      </c>
    </row>
    <row r="183" spans="1:30" ht="13" thickBot="1">
      <c r="B183" s="9"/>
      <c r="C183" s="31">
        <f t="shared" si="242"/>
        <v>2040</v>
      </c>
      <c r="D183" s="6" t="s">
        <v>21</v>
      </c>
      <c r="E183" s="186">
        <f ca="1">OFFSET('Regulatory Asset Base'!$Z$156,$D138-1,0)</f>
        <v>0</v>
      </c>
      <c r="F183" s="141">
        <f t="shared" si="241"/>
        <v>0</v>
      </c>
      <c r="G183" s="141">
        <f t="shared" si="241"/>
        <v>0</v>
      </c>
      <c r="H183" s="141">
        <f t="shared" si="241"/>
        <v>0</v>
      </c>
      <c r="I183" s="141">
        <f t="shared" si="241"/>
        <v>0</v>
      </c>
      <c r="J183" s="141">
        <f t="shared" si="241"/>
        <v>0</v>
      </c>
      <c r="K183" s="141">
        <f t="shared" si="241"/>
        <v>0</v>
      </c>
      <c r="L183" s="141">
        <f t="shared" si="241"/>
        <v>0</v>
      </c>
      <c r="M183" s="141">
        <f t="shared" si="241"/>
        <v>0</v>
      </c>
      <c r="N183" s="141">
        <f t="shared" si="241"/>
        <v>0</v>
      </c>
      <c r="O183" s="141">
        <f t="shared" si="241"/>
        <v>0</v>
      </c>
      <c r="P183" s="141">
        <f t="shared" si="241"/>
        <v>0</v>
      </c>
      <c r="Q183" s="141">
        <f t="shared" ref="Q183:AD186" si="243">IF(Q$4&lt;$C183,0,IF(Q$4&gt;=$C183+$D$13,0,$E183/$D$13))</f>
        <v>0</v>
      </c>
      <c r="R183" s="141">
        <f t="shared" si="243"/>
        <v>0</v>
      </c>
      <c r="S183" s="141">
        <f t="shared" si="243"/>
        <v>0</v>
      </c>
      <c r="T183" s="141">
        <f t="shared" si="243"/>
        <v>0</v>
      </c>
      <c r="U183" s="141">
        <f t="shared" si="243"/>
        <v>0</v>
      </c>
      <c r="V183" s="141">
        <f t="shared" ca="1" si="243"/>
        <v>0</v>
      </c>
      <c r="W183" s="141">
        <f t="shared" ca="1" si="243"/>
        <v>0</v>
      </c>
      <c r="X183" s="141">
        <f t="shared" ca="1" si="243"/>
        <v>0</v>
      </c>
      <c r="Y183" s="141">
        <f t="shared" ca="1" si="243"/>
        <v>0</v>
      </c>
      <c r="Z183" s="141">
        <f t="shared" ca="1" si="243"/>
        <v>0</v>
      </c>
      <c r="AA183" s="141">
        <f t="shared" ca="1" si="243"/>
        <v>0</v>
      </c>
      <c r="AB183" s="141">
        <f t="shared" ca="1" si="243"/>
        <v>0</v>
      </c>
      <c r="AC183" s="141">
        <f t="shared" ca="1" si="243"/>
        <v>0</v>
      </c>
      <c r="AD183" s="141">
        <f t="shared" ca="1" si="243"/>
        <v>0</v>
      </c>
    </row>
    <row r="184" spans="1:30" ht="13" thickBot="1">
      <c r="B184" s="9"/>
      <c r="C184" s="31">
        <f t="shared" si="242"/>
        <v>2041</v>
      </c>
      <c r="D184" s="6" t="s">
        <v>21</v>
      </c>
      <c r="E184" s="186">
        <f ca="1">OFFSET('Regulatory Asset Base'!$AA$156,$D138-1,0)</f>
        <v>263157.89473684208</v>
      </c>
      <c r="F184" s="141">
        <f t="shared" si="241"/>
        <v>0</v>
      </c>
      <c r="G184" s="141">
        <f t="shared" si="241"/>
        <v>0</v>
      </c>
      <c r="H184" s="141">
        <f t="shared" si="241"/>
        <v>0</v>
      </c>
      <c r="I184" s="141">
        <f t="shared" si="241"/>
        <v>0</v>
      </c>
      <c r="J184" s="141">
        <f t="shared" si="241"/>
        <v>0</v>
      </c>
      <c r="K184" s="141">
        <f t="shared" si="241"/>
        <v>0</v>
      </c>
      <c r="L184" s="141">
        <f t="shared" si="241"/>
        <v>0</v>
      </c>
      <c r="M184" s="141">
        <f t="shared" si="241"/>
        <v>0</v>
      </c>
      <c r="N184" s="141">
        <f t="shared" si="241"/>
        <v>0</v>
      </c>
      <c r="O184" s="141">
        <f t="shared" si="241"/>
        <v>0</v>
      </c>
      <c r="P184" s="141">
        <f t="shared" si="241"/>
        <v>0</v>
      </c>
      <c r="Q184" s="141">
        <f t="shared" si="243"/>
        <v>0</v>
      </c>
      <c r="R184" s="141">
        <f t="shared" si="243"/>
        <v>0</v>
      </c>
      <c r="S184" s="141">
        <f t="shared" si="243"/>
        <v>0</v>
      </c>
      <c r="T184" s="141">
        <f t="shared" si="243"/>
        <v>0</v>
      </c>
      <c r="U184" s="141">
        <f t="shared" si="243"/>
        <v>0</v>
      </c>
      <c r="V184" s="141">
        <f t="shared" si="243"/>
        <v>0</v>
      </c>
      <c r="W184" s="141">
        <f t="shared" ca="1" si="243"/>
        <v>13157.894736842103</v>
      </c>
      <c r="X184" s="141">
        <f t="shared" ca="1" si="243"/>
        <v>13157.894736842103</v>
      </c>
      <c r="Y184" s="141">
        <f t="shared" ca="1" si="243"/>
        <v>13157.894736842103</v>
      </c>
      <c r="Z184" s="141">
        <f t="shared" ca="1" si="243"/>
        <v>13157.894736842103</v>
      </c>
      <c r="AA184" s="141">
        <f t="shared" ca="1" si="243"/>
        <v>13157.894736842103</v>
      </c>
      <c r="AB184" s="141">
        <f t="shared" ca="1" si="243"/>
        <v>13157.894736842103</v>
      </c>
      <c r="AC184" s="141">
        <f t="shared" ca="1" si="243"/>
        <v>13157.894736842103</v>
      </c>
      <c r="AD184" s="141">
        <f t="shared" ca="1" si="243"/>
        <v>13157.894736842103</v>
      </c>
    </row>
    <row r="185" spans="1:30" ht="11.5" customHeight="1" thickBot="1">
      <c r="B185" s="9"/>
      <c r="C185" s="31">
        <f t="shared" si="242"/>
        <v>2042</v>
      </c>
      <c r="D185" s="6" t="s">
        <v>21</v>
      </c>
      <c r="E185" s="186">
        <f ca="1">OFFSET('Regulatory Asset Base'!$AB$156,$D138-1,0)</f>
        <v>3000000</v>
      </c>
      <c r="F185" s="141">
        <f t="shared" si="241"/>
        <v>0</v>
      </c>
      <c r="G185" s="141">
        <f t="shared" si="241"/>
        <v>0</v>
      </c>
      <c r="H185" s="141">
        <f t="shared" si="241"/>
        <v>0</v>
      </c>
      <c r="I185" s="141">
        <f t="shared" si="241"/>
        <v>0</v>
      </c>
      <c r="J185" s="141">
        <f t="shared" si="241"/>
        <v>0</v>
      </c>
      <c r="K185" s="141">
        <f t="shared" si="241"/>
        <v>0</v>
      </c>
      <c r="L185" s="141">
        <f t="shared" si="241"/>
        <v>0</v>
      </c>
      <c r="M185" s="141">
        <f t="shared" si="241"/>
        <v>0</v>
      </c>
      <c r="N185" s="141">
        <f t="shared" si="241"/>
        <v>0</v>
      </c>
      <c r="O185" s="141">
        <f t="shared" si="241"/>
        <v>0</v>
      </c>
      <c r="P185" s="141">
        <f t="shared" si="241"/>
        <v>0</v>
      </c>
      <c r="Q185" s="141">
        <f t="shared" si="243"/>
        <v>0</v>
      </c>
      <c r="R185" s="141">
        <f t="shared" si="243"/>
        <v>0</v>
      </c>
      <c r="S185" s="141">
        <f t="shared" si="243"/>
        <v>0</v>
      </c>
      <c r="T185" s="141">
        <f t="shared" si="243"/>
        <v>0</v>
      </c>
      <c r="U185" s="141">
        <f t="shared" si="243"/>
        <v>0</v>
      </c>
      <c r="V185" s="141">
        <f t="shared" si="243"/>
        <v>0</v>
      </c>
      <c r="W185" s="141">
        <f t="shared" si="243"/>
        <v>0</v>
      </c>
      <c r="X185" s="141">
        <f t="shared" ca="1" si="243"/>
        <v>150000</v>
      </c>
      <c r="Y185" s="141">
        <f t="shared" ca="1" si="243"/>
        <v>150000</v>
      </c>
      <c r="Z185" s="141">
        <f t="shared" ca="1" si="243"/>
        <v>150000</v>
      </c>
      <c r="AA185" s="141">
        <f t="shared" ca="1" si="243"/>
        <v>150000</v>
      </c>
      <c r="AB185" s="141">
        <f t="shared" ca="1" si="243"/>
        <v>150000</v>
      </c>
      <c r="AC185" s="141">
        <f t="shared" ca="1" si="243"/>
        <v>150000</v>
      </c>
      <c r="AD185" s="141">
        <f t="shared" ca="1" si="243"/>
        <v>150000</v>
      </c>
    </row>
    <row r="186" spans="1:30" ht="13" thickBot="1">
      <c r="B186" s="9"/>
      <c r="C186" s="31">
        <f t="shared" si="242"/>
        <v>2043</v>
      </c>
      <c r="D186" s="6" t="s">
        <v>21</v>
      </c>
      <c r="E186" s="186">
        <f ca="1">OFFSET('Regulatory Asset Base'!$AC$156,$D138-1,0)</f>
        <v>2142857.1428571427</v>
      </c>
      <c r="F186" s="141">
        <f t="shared" si="241"/>
        <v>0</v>
      </c>
      <c r="G186" s="141">
        <f t="shared" si="241"/>
        <v>0</v>
      </c>
      <c r="H186" s="141">
        <f t="shared" si="241"/>
        <v>0</v>
      </c>
      <c r="I186" s="141">
        <f t="shared" si="241"/>
        <v>0</v>
      </c>
      <c r="J186" s="141">
        <f t="shared" si="241"/>
        <v>0</v>
      </c>
      <c r="K186" s="141">
        <f t="shared" si="241"/>
        <v>0</v>
      </c>
      <c r="L186" s="141">
        <f t="shared" si="241"/>
        <v>0</v>
      </c>
      <c r="M186" s="141">
        <f t="shared" si="241"/>
        <v>0</v>
      </c>
      <c r="N186" s="141">
        <f t="shared" si="241"/>
        <v>0</v>
      </c>
      <c r="O186" s="141">
        <f t="shared" si="241"/>
        <v>0</v>
      </c>
      <c r="P186" s="141">
        <f t="shared" si="241"/>
        <v>0</v>
      </c>
      <c r="Q186" s="141">
        <f t="shared" si="243"/>
        <v>0</v>
      </c>
      <c r="R186" s="141">
        <f t="shared" si="243"/>
        <v>0</v>
      </c>
      <c r="S186" s="141">
        <f t="shared" si="243"/>
        <v>0</v>
      </c>
      <c r="T186" s="141">
        <f t="shared" si="243"/>
        <v>0</v>
      </c>
      <c r="U186" s="141">
        <f t="shared" si="243"/>
        <v>0</v>
      </c>
      <c r="V186" s="141">
        <f t="shared" si="243"/>
        <v>0</v>
      </c>
      <c r="W186" s="141">
        <f t="shared" si="243"/>
        <v>0</v>
      </c>
      <c r="X186" s="141">
        <f t="shared" si="243"/>
        <v>0</v>
      </c>
      <c r="Y186" s="141">
        <f t="shared" ca="1" si="243"/>
        <v>107142.85714285713</v>
      </c>
      <c r="Z186" s="141">
        <f t="shared" ca="1" si="243"/>
        <v>107142.85714285713</v>
      </c>
      <c r="AA186" s="141">
        <f t="shared" ca="1" si="243"/>
        <v>107142.85714285713</v>
      </c>
      <c r="AB186" s="141">
        <f t="shared" ca="1" si="243"/>
        <v>107142.85714285713</v>
      </c>
      <c r="AC186" s="141">
        <f t="shared" ca="1" si="243"/>
        <v>107142.85714285713</v>
      </c>
      <c r="AD186" s="141">
        <f t="shared" ca="1" si="243"/>
        <v>107142.85714285713</v>
      </c>
    </row>
    <row r="187" spans="1:30" s="54" customFormat="1" ht="13.5" thickBot="1">
      <c r="A187" s="184"/>
      <c r="B187" s="185"/>
      <c r="C187" s="183" t="s">
        <v>166</v>
      </c>
      <c r="D187" s="6" t="s">
        <v>21</v>
      </c>
      <c r="E187" s="187"/>
      <c r="F187" s="188">
        <f>SUM(F167:F186)</f>
        <v>0</v>
      </c>
      <c r="G187" s="188">
        <f t="shared" ref="G187" ca="1" si="244">SUM(G167:G186)</f>
        <v>83333.333333333343</v>
      </c>
      <c r="H187" s="188">
        <f t="shared" ref="H187" ca="1" si="245">SUM(H167:H186)</f>
        <v>95833.333333333343</v>
      </c>
      <c r="I187" s="188">
        <f t="shared" ref="I187" ca="1" si="246">SUM(I167:I186)</f>
        <v>95833.333333333343</v>
      </c>
      <c r="J187" s="188">
        <f t="shared" ref="J187" ca="1" si="247">SUM(J167:J186)</f>
        <v>108991.22807017545</v>
      </c>
      <c r="K187" s="188">
        <f t="shared" ref="K187" ca="1" si="248">SUM(K167:K186)</f>
        <v>108991.22807017545</v>
      </c>
      <c r="L187" s="188">
        <f t="shared" ref="L187" ca="1" si="249">SUM(L167:L186)</f>
        <v>192324.56140350879</v>
      </c>
      <c r="M187" s="188">
        <f t="shared" ref="M187" ca="1" si="250">SUM(M167:M186)</f>
        <v>192324.56140350879</v>
      </c>
      <c r="N187" s="188">
        <f t="shared" ref="N187" ca="1" si="251">SUM(N167:N186)</f>
        <v>275657.89473684214</v>
      </c>
      <c r="O187" s="188">
        <f t="shared" ref="O187" ca="1" si="252">SUM(O167:O186)</f>
        <v>275657.89473684214</v>
      </c>
      <c r="P187" s="188">
        <f t="shared" ref="P187" ca="1" si="253">SUM(P167:P186)</f>
        <v>292324.56140350882</v>
      </c>
      <c r="Q187" s="188">
        <f t="shared" ref="Q187" ca="1" si="254">SUM(Q167:Q186)</f>
        <v>292324.56140350882</v>
      </c>
      <c r="R187" s="188">
        <f t="shared" ref="R187" ca="1" si="255">SUM(R167:R186)</f>
        <v>386074.56140350882</v>
      </c>
      <c r="S187" s="188">
        <f t="shared" ref="S187" ca="1" si="256">SUM(S167:S186)</f>
        <v>511074.56140350882</v>
      </c>
      <c r="T187" s="188">
        <f t="shared" ref="T187" ca="1" si="257">SUM(T167:T186)</f>
        <v>511074.56140350882</v>
      </c>
      <c r="U187" s="188">
        <f t="shared" ref="U187" ca="1" si="258">SUM(U167:U186)</f>
        <v>617135.16746411484</v>
      </c>
      <c r="V187" s="188">
        <f t="shared" ref="V187" ca="1" si="259">SUM(V167:V186)</f>
        <v>617135.16746411484</v>
      </c>
      <c r="W187" s="188">
        <f t="shared" ref="W187" ca="1" si="260">SUM(W167:W186)</f>
        <v>630293.06220095698</v>
      </c>
      <c r="X187" s="188">
        <f t="shared" ref="X187" ca="1" si="261">SUM(X167:X186)</f>
        <v>780293.06220095698</v>
      </c>
      <c r="Y187" s="188">
        <f t="shared" ref="Y187" ca="1" si="262">SUM(Y167:Y186)</f>
        <v>887435.91934381414</v>
      </c>
      <c r="Z187" s="188">
        <f t="shared" ref="Z187" ca="1" si="263">SUM(Z167:Z186)</f>
        <v>887435.91934381414</v>
      </c>
      <c r="AA187" s="188">
        <f t="shared" ref="AA187" ca="1" si="264">SUM(AA167:AA186)</f>
        <v>804102.58601048077</v>
      </c>
      <c r="AB187" s="188">
        <f t="shared" ref="AB187" ca="1" si="265">SUM(AB167:AB186)</f>
        <v>791602.58601048077</v>
      </c>
      <c r="AC187" s="188">
        <f t="shared" ref="AC187" ca="1" si="266">SUM(AC167:AC186)</f>
        <v>791602.58601048077</v>
      </c>
      <c r="AD187" s="188">
        <f t="shared" ref="AD187" ca="1" si="267">SUM(AD167:AD186)</f>
        <v>778444.69127363863</v>
      </c>
    </row>
    <row r="188" spans="1:30">
      <c r="D188" s="18"/>
    </row>
    <row r="190" spans="1:30" s="101" customFormat="1" ht="13">
      <c r="A190" s="130"/>
      <c r="B190" s="132">
        <f>D190+2</f>
        <v>6</v>
      </c>
      <c r="C190" s="130" t="str">
        <f>LOOKUP(D190,$B$11:$C$20)</f>
        <v>Lines</v>
      </c>
      <c r="D190" s="130">
        <v>4</v>
      </c>
      <c r="E190" s="130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</row>
    <row r="191" spans="1:30">
      <c r="A191" s="46"/>
      <c r="B191" s="14"/>
      <c r="C191" s="13"/>
      <c r="D191" s="21"/>
      <c r="E191" s="12"/>
      <c r="F191" s="3"/>
      <c r="G191" s="2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30" ht="14.5" customHeight="1">
      <c r="A192" s="22"/>
      <c r="B192" s="47"/>
      <c r="C192" s="47" t="s">
        <v>48</v>
      </c>
      <c r="D192" s="12"/>
      <c r="E19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30"/>
      <c r="Q192" s="30"/>
      <c r="R192" s="30"/>
      <c r="S192" s="30"/>
      <c r="T192" s="30"/>
      <c r="U192" s="30"/>
    </row>
    <row r="193" spans="1:30">
      <c r="A193" s="10"/>
      <c r="B193" s="10"/>
      <c r="C193" s="10"/>
      <c r="D193" s="257"/>
      <c r="E193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  <c r="AC193" s="139"/>
      <c r="AD193" s="139"/>
    </row>
    <row r="194" spans="1:30" ht="12" customHeight="1">
      <c r="A194" s="10"/>
      <c r="B194" s="10"/>
      <c r="C194" s="10"/>
      <c r="D194" s="257"/>
      <c r="E194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</row>
    <row r="195" spans="1:30" ht="11.5" customHeight="1">
      <c r="A195" s="10"/>
      <c r="B195" s="10"/>
      <c r="C195" s="76" t="s">
        <v>165</v>
      </c>
      <c r="D195" s="258" t="s">
        <v>21</v>
      </c>
      <c r="E195"/>
      <c r="F195" s="182">
        <f>LOOKUP(D190,$B$11:$B$20,$F$11:$F$20)</f>
        <v>7900000000</v>
      </c>
      <c r="G195" s="139">
        <f>F195</f>
        <v>7900000000</v>
      </c>
      <c r="H195" s="139">
        <f>G195</f>
        <v>7900000000</v>
      </c>
      <c r="I195" s="139">
        <f t="shared" ref="I195:AD195" si="268">H195</f>
        <v>7900000000</v>
      </c>
      <c r="J195" s="139">
        <f t="shared" si="268"/>
        <v>7900000000</v>
      </c>
      <c r="K195" s="139">
        <f t="shared" si="268"/>
        <v>7900000000</v>
      </c>
      <c r="L195" s="139">
        <f t="shared" si="268"/>
        <v>7900000000</v>
      </c>
      <c r="M195" s="139">
        <f t="shared" si="268"/>
        <v>7900000000</v>
      </c>
      <c r="N195" s="139">
        <f t="shared" si="268"/>
        <v>7900000000</v>
      </c>
      <c r="O195" s="139">
        <f t="shared" si="268"/>
        <v>7900000000</v>
      </c>
      <c r="P195" s="139">
        <f t="shared" si="268"/>
        <v>7900000000</v>
      </c>
      <c r="Q195" s="139">
        <f t="shared" si="268"/>
        <v>7900000000</v>
      </c>
      <c r="R195" s="139">
        <f t="shared" si="268"/>
        <v>7900000000</v>
      </c>
      <c r="S195" s="139">
        <f t="shared" si="268"/>
        <v>7900000000</v>
      </c>
      <c r="T195" s="139">
        <f t="shared" si="268"/>
        <v>7900000000</v>
      </c>
      <c r="U195" s="139">
        <f t="shared" si="268"/>
        <v>7900000000</v>
      </c>
      <c r="V195" s="139">
        <f t="shared" si="268"/>
        <v>7900000000</v>
      </c>
      <c r="W195" s="139">
        <f t="shared" si="268"/>
        <v>7900000000</v>
      </c>
      <c r="X195" s="139">
        <f t="shared" si="268"/>
        <v>7900000000</v>
      </c>
      <c r="Y195" s="139">
        <f t="shared" si="268"/>
        <v>7900000000</v>
      </c>
      <c r="Z195" s="139">
        <f t="shared" si="268"/>
        <v>7900000000</v>
      </c>
      <c r="AA195" s="139">
        <f t="shared" si="268"/>
        <v>7900000000</v>
      </c>
      <c r="AB195" s="139">
        <f t="shared" si="268"/>
        <v>7900000000</v>
      </c>
      <c r="AC195" s="139">
        <f t="shared" si="268"/>
        <v>7900000000</v>
      </c>
      <c r="AD195" s="139">
        <f t="shared" si="268"/>
        <v>7900000000</v>
      </c>
    </row>
    <row r="196" spans="1:30" ht="11.5" customHeight="1">
      <c r="A196" s="10"/>
      <c r="B196" s="10"/>
      <c r="C196" s="76" t="s">
        <v>163</v>
      </c>
      <c r="D196" s="258" t="s">
        <v>21</v>
      </c>
      <c r="E196"/>
      <c r="F196" s="182"/>
      <c r="G196" s="139">
        <f>F201</f>
        <v>7900000000</v>
      </c>
      <c r="H196" s="139">
        <f>G201</f>
        <v>7505000000</v>
      </c>
      <c r="I196" s="139">
        <f t="shared" ref="I196:Z196" si="269">H201</f>
        <v>7110000000</v>
      </c>
      <c r="J196" s="139">
        <f t="shared" si="269"/>
        <v>6715000000</v>
      </c>
      <c r="K196" s="139">
        <f t="shared" si="269"/>
        <v>6320000000</v>
      </c>
      <c r="L196" s="139">
        <f t="shared" si="269"/>
        <v>5925000000</v>
      </c>
      <c r="M196" s="139">
        <f t="shared" si="269"/>
        <v>5530000000</v>
      </c>
      <c r="N196" s="139">
        <f t="shared" si="269"/>
        <v>5135000000</v>
      </c>
      <c r="O196" s="139">
        <f t="shared" si="269"/>
        <v>4740000000</v>
      </c>
      <c r="P196" s="139">
        <f t="shared" si="269"/>
        <v>4345000000</v>
      </c>
      <c r="Q196" s="139">
        <f t="shared" si="269"/>
        <v>3950000000</v>
      </c>
      <c r="R196" s="139">
        <f t="shared" si="269"/>
        <v>3555000000</v>
      </c>
      <c r="S196" s="139">
        <f t="shared" si="269"/>
        <v>3160000000</v>
      </c>
      <c r="T196" s="139">
        <f t="shared" si="269"/>
        <v>2765000000</v>
      </c>
      <c r="U196" s="139">
        <f t="shared" si="269"/>
        <v>2370000000</v>
      </c>
      <c r="V196" s="139">
        <f t="shared" si="269"/>
        <v>1975000000</v>
      </c>
      <c r="W196" s="139">
        <f t="shared" si="269"/>
        <v>1580000000</v>
      </c>
      <c r="X196" s="139">
        <f t="shared" si="269"/>
        <v>1185000000</v>
      </c>
      <c r="Y196" s="139">
        <f t="shared" si="269"/>
        <v>790000000</v>
      </c>
      <c r="Z196" s="139">
        <f t="shared" si="269"/>
        <v>395000000</v>
      </c>
      <c r="AA196" s="139">
        <f>Z201</f>
        <v>0</v>
      </c>
      <c r="AB196" s="139">
        <f t="shared" ref="AB196:AD196" si="270">AA201</f>
        <v>0</v>
      </c>
      <c r="AC196" s="139">
        <f t="shared" si="270"/>
        <v>0</v>
      </c>
      <c r="AD196" s="139">
        <f t="shared" si="270"/>
        <v>0</v>
      </c>
    </row>
    <row r="197" spans="1:30">
      <c r="A197" s="10"/>
      <c r="B197" s="10"/>
      <c r="C197" s="76" t="s">
        <v>162</v>
      </c>
      <c r="D197" s="258" t="s">
        <v>21</v>
      </c>
      <c r="E197"/>
      <c r="F197" s="140"/>
      <c r="G197" s="140">
        <f t="shared" ref="G197:AD197" si="271">LOOKUP($D190,$B$11:$B$20,$E$11:$E$20)</f>
        <v>0.05</v>
      </c>
      <c r="H197" s="140">
        <f t="shared" si="271"/>
        <v>0.05</v>
      </c>
      <c r="I197" s="140">
        <f t="shared" si="271"/>
        <v>0.05</v>
      </c>
      <c r="J197" s="140">
        <f t="shared" si="271"/>
        <v>0.05</v>
      </c>
      <c r="K197" s="140">
        <f t="shared" si="271"/>
        <v>0.05</v>
      </c>
      <c r="L197" s="140">
        <f t="shared" si="271"/>
        <v>0.05</v>
      </c>
      <c r="M197" s="140">
        <f t="shared" si="271"/>
        <v>0.05</v>
      </c>
      <c r="N197" s="140">
        <f t="shared" si="271"/>
        <v>0.05</v>
      </c>
      <c r="O197" s="140">
        <f t="shared" si="271"/>
        <v>0.05</v>
      </c>
      <c r="P197" s="140">
        <f t="shared" si="271"/>
        <v>0.05</v>
      </c>
      <c r="Q197" s="140">
        <f t="shared" si="271"/>
        <v>0.05</v>
      </c>
      <c r="R197" s="140">
        <f t="shared" si="271"/>
        <v>0.05</v>
      </c>
      <c r="S197" s="140">
        <f t="shared" si="271"/>
        <v>0.05</v>
      </c>
      <c r="T197" s="140">
        <f t="shared" si="271"/>
        <v>0.05</v>
      </c>
      <c r="U197" s="140">
        <f t="shared" si="271"/>
        <v>0.05</v>
      </c>
      <c r="V197" s="140">
        <f t="shared" si="271"/>
        <v>0.05</v>
      </c>
      <c r="W197" s="140">
        <f t="shared" si="271"/>
        <v>0.05</v>
      </c>
      <c r="X197" s="140">
        <f t="shared" si="271"/>
        <v>0.05</v>
      </c>
      <c r="Y197" s="140">
        <f t="shared" si="271"/>
        <v>0.05</v>
      </c>
      <c r="Z197" s="140">
        <f t="shared" si="271"/>
        <v>0.05</v>
      </c>
      <c r="AA197" s="140">
        <f t="shared" si="271"/>
        <v>0.05</v>
      </c>
      <c r="AB197" s="140">
        <f t="shared" si="271"/>
        <v>0.05</v>
      </c>
      <c r="AC197" s="140">
        <f t="shared" si="271"/>
        <v>0.05</v>
      </c>
      <c r="AD197" s="140">
        <f t="shared" si="271"/>
        <v>0.05</v>
      </c>
    </row>
    <row r="198" spans="1:30">
      <c r="A198" s="10"/>
      <c r="B198" s="10"/>
      <c r="C198" s="76" t="s">
        <v>13</v>
      </c>
      <c r="D198" s="258" t="s">
        <v>21</v>
      </c>
      <c r="E198"/>
      <c r="F198" s="139">
        <f t="shared" ref="F198:N198" si="272">E200</f>
        <v>0</v>
      </c>
      <c r="G198" s="139">
        <f t="shared" si="272"/>
        <v>0</v>
      </c>
      <c r="H198" s="139">
        <f t="shared" si="272"/>
        <v>395000000</v>
      </c>
      <c r="I198" s="139">
        <f t="shared" si="272"/>
        <v>790000000</v>
      </c>
      <c r="J198" s="139">
        <f t="shared" si="272"/>
        <v>1185000000</v>
      </c>
      <c r="K198" s="139">
        <f t="shared" si="272"/>
        <v>1580000000</v>
      </c>
      <c r="L198" s="139">
        <f t="shared" si="272"/>
        <v>1975000000</v>
      </c>
      <c r="M198" s="139">
        <f t="shared" si="272"/>
        <v>2370000000</v>
      </c>
      <c r="N198" s="139">
        <f t="shared" si="272"/>
        <v>2765000000</v>
      </c>
      <c r="O198" s="139">
        <f t="shared" ref="O198" si="273">N200</f>
        <v>3160000000</v>
      </c>
      <c r="P198" s="139">
        <f t="shared" ref="P198" si="274">O200</f>
        <v>3555000000</v>
      </c>
      <c r="Q198" s="139">
        <f t="shared" ref="Q198" si="275">P200</f>
        <v>3950000000</v>
      </c>
      <c r="R198" s="139">
        <f t="shared" ref="R198" si="276">Q200</f>
        <v>4345000000</v>
      </c>
      <c r="S198" s="139">
        <f t="shared" ref="S198" si="277">R200</f>
        <v>4740000000</v>
      </c>
      <c r="T198" s="139">
        <f t="shared" ref="T198" si="278">S200</f>
        <v>5135000000</v>
      </c>
      <c r="U198" s="139">
        <f t="shared" ref="U198" si="279">T200</f>
        <v>5530000000</v>
      </c>
      <c r="V198" s="139">
        <f t="shared" ref="V198" si="280">U200</f>
        <v>5925000000</v>
      </c>
      <c r="W198" s="139">
        <f t="shared" ref="W198" si="281">V200</f>
        <v>6320000000</v>
      </c>
      <c r="X198" s="139">
        <f t="shared" ref="X198" si="282">W200</f>
        <v>6715000000</v>
      </c>
      <c r="Y198" s="139">
        <f t="shared" ref="Y198" si="283">X200</f>
        <v>7110000000</v>
      </c>
      <c r="Z198" s="139">
        <f t="shared" ref="Z198" si="284">Y200</f>
        <v>7505000000</v>
      </c>
      <c r="AA198" s="139">
        <f t="shared" ref="AA198" si="285">Z200</f>
        <v>7900000000</v>
      </c>
      <c r="AB198" s="139">
        <f t="shared" ref="AB198" si="286">AA200</f>
        <v>7900000000</v>
      </c>
      <c r="AC198" s="139">
        <f t="shared" ref="AC198" si="287">AB200</f>
        <v>7900000000</v>
      </c>
      <c r="AD198" s="139">
        <f t="shared" ref="AD198" si="288">AC200</f>
        <v>7900000000</v>
      </c>
    </row>
    <row r="199" spans="1:30">
      <c r="A199" s="10"/>
      <c r="B199" s="10"/>
      <c r="C199" s="76" t="s">
        <v>12</v>
      </c>
      <c r="D199" s="258" t="s">
        <v>21</v>
      </c>
      <c r="E199"/>
      <c r="F199" s="139">
        <f t="shared" ref="F199:Y199" si="289">IF(F196&gt;0,F195*F197,0)</f>
        <v>0</v>
      </c>
      <c r="G199" s="139">
        <f t="shared" si="289"/>
        <v>395000000</v>
      </c>
      <c r="H199" s="139">
        <f t="shared" si="289"/>
        <v>395000000</v>
      </c>
      <c r="I199" s="139">
        <f t="shared" si="289"/>
        <v>395000000</v>
      </c>
      <c r="J199" s="139">
        <f t="shared" si="289"/>
        <v>395000000</v>
      </c>
      <c r="K199" s="139">
        <f t="shared" si="289"/>
        <v>395000000</v>
      </c>
      <c r="L199" s="139">
        <f t="shared" si="289"/>
        <v>395000000</v>
      </c>
      <c r="M199" s="139">
        <f t="shared" si="289"/>
        <v>395000000</v>
      </c>
      <c r="N199" s="139">
        <f t="shared" si="289"/>
        <v>395000000</v>
      </c>
      <c r="O199" s="139">
        <f t="shared" si="289"/>
        <v>395000000</v>
      </c>
      <c r="P199" s="139">
        <f t="shared" si="289"/>
        <v>395000000</v>
      </c>
      <c r="Q199" s="139">
        <f t="shared" si="289"/>
        <v>395000000</v>
      </c>
      <c r="R199" s="139">
        <f t="shared" si="289"/>
        <v>395000000</v>
      </c>
      <c r="S199" s="139">
        <f t="shared" si="289"/>
        <v>395000000</v>
      </c>
      <c r="T199" s="139">
        <f t="shared" si="289"/>
        <v>395000000</v>
      </c>
      <c r="U199" s="139">
        <f t="shared" si="289"/>
        <v>395000000</v>
      </c>
      <c r="V199" s="139">
        <f t="shared" si="289"/>
        <v>395000000</v>
      </c>
      <c r="W199" s="139">
        <f t="shared" si="289"/>
        <v>395000000</v>
      </c>
      <c r="X199" s="139">
        <f t="shared" si="289"/>
        <v>395000000</v>
      </c>
      <c r="Y199" s="139">
        <f t="shared" si="289"/>
        <v>395000000</v>
      </c>
      <c r="Z199" s="139">
        <f>IF(Z196&gt;0,Z195*Z197,0)</f>
        <v>395000000</v>
      </c>
      <c r="AA199" s="139">
        <f>IF(AA196&gt;0,AA195*AA197,0)</f>
        <v>0</v>
      </c>
      <c r="AB199" s="139">
        <f>IF(AB196&gt;0,AB195*AB197,0)</f>
        <v>0</v>
      </c>
      <c r="AC199" s="139">
        <f>IF(AC196&gt;0,AC195*AC197,0)</f>
        <v>0</v>
      </c>
      <c r="AD199" s="139">
        <f>IF(AD196&gt;0,AD195*AD197,0)</f>
        <v>0</v>
      </c>
    </row>
    <row r="200" spans="1:30">
      <c r="A200" s="10"/>
      <c r="B200" s="10"/>
      <c r="C200" s="76" t="s">
        <v>5</v>
      </c>
      <c r="D200" s="258" t="s">
        <v>21</v>
      </c>
      <c r="E200"/>
      <c r="F200" s="139">
        <v>0</v>
      </c>
      <c r="G200" s="139">
        <f t="shared" ref="G200:AD200" si="290">SUM(G198:G199)</f>
        <v>395000000</v>
      </c>
      <c r="H200" s="139">
        <f t="shared" si="290"/>
        <v>790000000</v>
      </c>
      <c r="I200" s="139">
        <f t="shared" si="290"/>
        <v>1185000000</v>
      </c>
      <c r="J200" s="139">
        <f t="shared" si="290"/>
        <v>1580000000</v>
      </c>
      <c r="K200" s="139">
        <f t="shared" si="290"/>
        <v>1975000000</v>
      </c>
      <c r="L200" s="139">
        <f t="shared" si="290"/>
        <v>2370000000</v>
      </c>
      <c r="M200" s="139">
        <f t="shared" si="290"/>
        <v>2765000000</v>
      </c>
      <c r="N200" s="139">
        <f t="shared" si="290"/>
        <v>3160000000</v>
      </c>
      <c r="O200" s="139">
        <f t="shared" si="290"/>
        <v>3555000000</v>
      </c>
      <c r="P200" s="139">
        <f t="shared" si="290"/>
        <v>3950000000</v>
      </c>
      <c r="Q200" s="139">
        <f t="shared" si="290"/>
        <v>4345000000</v>
      </c>
      <c r="R200" s="139">
        <f t="shared" si="290"/>
        <v>4740000000</v>
      </c>
      <c r="S200" s="139">
        <f t="shared" si="290"/>
        <v>5135000000</v>
      </c>
      <c r="T200" s="139">
        <f t="shared" si="290"/>
        <v>5530000000</v>
      </c>
      <c r="U200" s="139">
        <f t="shared" si="290"/>
        <v>5925000000</v>
      </c>
      <c r="V200" s="139">
        <f t="shared" si="290"/>
        <v>6320000000</v>
      </c>
      <c r="W200" s="139">
        <f t="shared" si="290"/>
        <v>6715000000</v>
      </c>
      <c r="X200" s="139">
        <f t="shared" si="290"/>
        <v>7110000000</v>
      </c>
      <c r="Y200" s="139">
        <f t="shared" si="290"/>
        <v>7505000000</v>
      </c>
      <c r="Z200" s="139">
        <f t="shared" si="290"/>
        <v>7900000000</v>
      </c>
      <c r="AA200" s="139">
        <f t="shared" si="290"/>
        <v>7900000000</v>
      </c>
      <c r="AB200" s="139">
        <f t="shared" si="290"/>
        <v>7900000000</v>
      </c>
      <c r="AC200" s="139">
        <f t="shared" si="290"/>
        <v>7900000000</v>
      </c>
      <c r="AD200" s="139">
        <f t="shared" si="290"/>
        <v>7900000000</v>
      </c>
    </row>
    <row r="201" spans="1:30">
      <c r="A201" s="10"/>
      <c r="B201" s="10"/>
      <c r="C201" s="76" t="s">
        <v>164</v>
      </c>
      <c r="D201" s="258" t="s">
        <v>21</v>
      </c>
      <c r="E201"/>
      <c r="F201" s="182">
        <f>LOOKUP(D190,$B$11:$B$20,$F$11:$F$20)</f>
        <v>7900000000</v>
      </c>
      <c r="G201" s="139">
        <f t="shared" ref="G201:AD201" si="291">G195-G200</f>
        <v>7505000000</v>
      </c>
      <c r="H201" s="139">
        <f t="shared" si="291"/>
        <v>7110000000</v>
      </c>
      <c r="I201" s="139">
        <f t="shared" si="291"/>
        <v>6715000000</v>
      </c>
      <c r="J201" s="139">
        <f t="shared" si="291"/>
        <v>6320000000</v>
      </c>
      <c r="K201" s="139">
        <f t="shared" si="291"/>
        <v>5925000000</v>
      </c>
      <c r="L201" s="139">
        <f t="shared" si="291"/>
        <v>5530000000</v>
      </c>
      <c r="M201" s="139">
        <f t="shared" si="291"/>
        <v>5135000000</v>
      </c>
      <c r="N201" s="139">
        <f t="shared" si="291"/>
        <v>4740000000</v>
      </c>
      <c r="O201" s="139">
        <f t="shared" si="291"/>
        <v>4345000000</v>
      </c>
      <c r="P201" s="139">
        <f t="shared" si="291"/>
        <v>3950000000</v>
      </c>
      <c r="Q201" s="139">
        <f t="shared" si="291"/>
        <v>3555000000</v>
      </c>
      <c r="R201" s="139">
        <f t="shared" si="291"/>
        <v>3160000000</v>
      </c>
      <c r="S201" s="139">
        <f t="shared" si="291"/>
        <v>2765000000</v>
      </c>
      <c r="T201" s="139">
        <f t="shared" si="291"/>
        <v>2370000000</v>
      </c>
      <c r="U201" s="139">
        <f t="shared" si="291"/>
        <v>1975000000</v>
      </c>
      <c r="V201" s="139">
        <f t="shared" si="291"/>
        <v>1580000000</v>
      </c>
      <c r="W201" s="139">
        <f t="shared" si="291"/>
        <v>1185000000</v>
      </c>
      <c r="X201" s="139">
        <f t="shared" si="291"/>
        <v>790000000</v>
      </c>
      <c r="Y201" s="139">
        <f t="shared" si="291"/>
        <v>395000000</v>
      </c>
      <c r="Z201" s="139">
        <f t="shared" si="291"/>
        <v>0</v>
      </c>
      <c r="AA201" s="139">
        <f t="shared" si="291"/>
        <v>0</v>
      </c>
      <c r="AB201" s="139">
        <f t="shared" si="291"/>
        <v>0</v>
      </c>
      <c r="AC201" s="139">
        <f t="shared" si="291"/>
        <v>0</v>
      </c>
      <c r="AD201" s="139">
        <f t="shared" si="291"/>
        <v>0</v>
      </c>
    </row>
    <row r="202" spans="1:30">
      <c r="A202" s="48"/>
      <c r="B202" s="10"/>
      <c r="C202" s="10"/>
      <c r="D202" s="24"/>
      <c r="E202" s="23"/>
      <c r="F202" s="49"/>
      <c r="G202" s="23"/>
      <c r="H202" s="23"/>
      <c r="I202" s="23"/>
      <c r="J202" s="23"/>
      <c r="K202" s="23"/>
      <c r="L202" s="23"/>
      <c r="M202" s="23"/>
      <c r="N202" s="23"/>
      <c r="O202" s="23"/>
      <c r="P202"/>
      <c r="Q202"/>
      <c r="R202" s="10"/>
      <c r="S202" s="10"/>
      <c r="T202" s="10"/>
      <c r="U202" s="10"/>
    </row>
    <row r="203" spans="1:30">
      <c r="A203" s="48"/>
      <c r="B203" s="10"/>
      <c r="C203" s="10"/>
      <c r="D203" s="24"/>
      <c r="E203" s="23"/>
      <c r="F203" s="49"/>
      <c r="G203" s="23"/>
      <c r="H203" s="23"/>
      <c r="I203" s="23"/>
      <c r="J203" s="23"/>
      <c r="K203" s="23"/>
      <c r="L203" s="23"/>
      <c r="M203" s="23"/>
      <c r="N203" s="23"/>
      <c r="O203" s="23"/>
      <c r="P203"/>
      <c r="Q203"/>
      <c r="R203" s="10"/>
      <c r="S203" s="10"/>
      <c r="T203" s="10"/>
      <c r="U203" s="10"/>
    </row>
    <row r="204" spans="1:30">
      <c r="A204" s="10"/>
      <c r="B204" s="10"/>
      <c r="C204" s="50" t="s">
        <v>6</v>
      </c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/>
      <c r="Q204"/>
      <c r="R204" s="10"/>
      <c r="S204" s="10"/>
      <c r="T204" s="10"/>
      <c r="U204" s="10"/>
    </row>
    <row r="205" spans="1:30">
      <c r="A205" s="5"/>
      <c r="B205" s="5"/>
      <c r="C205" s="77" t="s">
        <v>7</v>
      </c>
      <c r="D205" s="258" t="s">
        <v>21</v>
      </c>
      <c r="E205"/>
      <c r="F205" s="139">
        <v>0</v>
      </c>
      <c r="G205" s="139">
        <f>F209</f>
        <v>0</v>
      </c>
      <c r="H205" s="139">
        <f ca="1">G209</f>
        <v>468666666.66666663</v>
      </c>
      <c r="I205" s="139">
        <f t="shared" ref="I205" ca="1" si="292">H209</f>
        <v>1029833333.3333333</v>
      </c>
      <c r="J205" s="139">
        <f t="shared" ref="J205" ca="1" si="293">I209</f>
        <v>999333333.33333325</v>
      </c>
      <c r="K205" s="142">
        <f t="shared" ref="K205" ca="1" si="294">J209</f>
        <v>942517543.85964906</v>
      </c>
      <c r="L205" s="142">
        <f t="shared" ref="L205" ca="1" si="295">K209</f>
        <v>1325076754.3859649</v>
      </c>
      <c r="M205" s="142">
        <f t="shared" ref="M205" ca="1" si="296">L209</f>
        <v>1288317783.0940988</v>
      </c>
      <c r="N205" s="142">
        <f t="shared" ref="N205" ca="1" si="297">M209</f>
        <v>1245687599.6810207</v>
      </c>
      <c r="O205" s="142">
        <f t="shared" ref="O205" ca="1" si="298">N209</f>
        <v>1161390749.6012759</v>
      </c>
      <c r="P205" s="142">
        <f t="shared" ref="P205" ca="1" si="299">O209</f>
        <v>1490623311.2862372</v>
      </c>
      <c r="Q205" s="142">
        <f t="shared" ref="Q205" ca="1" si="300">P209</f>
        <v>2053340164.4150484</v>
      </c>
      <c r="R205" s="142">
        <f t="shared" ref="R205" ca="1" si="301">Q209</f>
        <v>1912079744.816587</v>
      </c>
      <c r="S205" s="142">
        <f t="shared" ref="S205" ca="1" si="302">R209</f>
        <v>1770819325.2181256</v>
      </c>
      <c r="T205" s="142">
        <f t="shared" ref="T205" ca="1" si="303">S209</f>
        <v>2268649814.7105732</v>
      </c>
      <c r="U205" s="142">
        <f t="shared" ref="U205" ca="1" si="304">T209</f>
        <v>2511253031.4757485</v>
      </c>
      <c r="V205" s="142">
        <f t="shared" ref="V205" ca="1" si="305">U209</f>
        <v>2855151794.7996278</v>
      </c>
      <c r="W205" s="142">
        <f t="shared" ref="W205" ca="1" si="306">V209</f>
        <v>3043001607.0745564</v>
      </c>
      <c r="X205" s="142">
        <f t="shared" ref="X205" ca="1" si="307">W209</f>
        <v>2839105007.866231</v>
      </c>
      <c r="Y205" s="142">
        <f t="shared" ref="Y205" ca="1" si="308">X209</f>
        <v>2589753863.2033601</v>
      </c>
      <c r="Z205" s="142">
        <f t="shared" ref="Z205" ca="1" si="309">Y209</f>
        <v>2340402718.5404892</v>
      </c>
      <c r="AA205" s="142">
        <f t="shared" ref="AA205" ca="1" si="310">Z209</f>
        <v>2612162684.9887295</v>
      </c>
      <c r="AB205" s="142">
        <f t="shared" ref="AB205" ca="1" si="311">AA209</f>
        <v>2413793996.4662099</v>
      </c>
      <c r="AC205" s="139">
        <f t="shared" ref="AC205" ca="1" si="312">AB209</f>
        <v>2892670124.5306115</v>
      </c>
      <c r="AD205" s="139">
        <f t="shared" ref="AD205" ca="1" si="313">AC209</f>
        <v>2700134769.3414249</v>
      </c>
    </row>
    <row r="206" spans="1:30" ht="12" customHeight="1">
      <c r="A206" s="5"/>
      <c r="B206" s="5"/>
      <c r="C206" s="77" t="s">
        <v>4</v>
      </c>
      <c r="D206" s="258" t="s">
        <v>21</v>
      </c>
      <c r="E206"/>
      <c r="F206" s="259"/>
      <c r="G206" s="259"/>
      <c r="H206" s="259"/>
      <c r="I206" s="259"/>
      <c r="J206" s="259"/>
      <c r="K206" s="259"/>
      <c r="L206" s="259"/>
      <c r="M206" s="259"/>
      <c r="N206" s="259"/>
      <c r="O206" s="259"/>
      <c r="P206" s="259"/>
      <c r="Q206" s="259"/>
      <c r="R206" s="259"/>
      <c r="S206" s="259"/>
      <c r="T206" s="259"/>
      <c r="U206" s="259"/>
      <c r="V206" s="259"/>
      <c r="W206" s="259"/>
      <c r="X206" s="259"/>
      <c r="Y206" s="259"/>
      <c r="Z206" s="259"/>
      <c r="AA206" s="259"/>
      <c r="AB206" s="259"/>
      <c r="AC206" s="259"/>
      <c r="AD206" s="259"/>
    </row>
    <row r="207" spans="1:30">
      <c r="A207" s="5"/>
      <c r="B207" s="5"/>
      <c r="C207" s="77" t="s">
        <v>14</v>
      </c>
      <c r="D207" s="258" t="s">
        <v>21</v>
      </c>
      <c r="E207"/>
      <c r="F207" s="139">
        <f>INDEX('Regulatory Asset Base'!J$156:J$165,                    MATCH($C190,'Regulatory Asset Base'!$C$156:$C$165,0))</f>
        <v>0</v>
      </c>
      <c r="G207" s="139">
        <f>INDEX('Regulatory Asset Base'!K$156:K$165,                    MATCH($C190,'Regulatory Asset Base'!$C$156:$C$165,0))</f>
        <v>493333333.33333331</v>
      </c>
      <c r="H207" s="139">
        <f>INDEX('Regulatory Asset Base'!L$156:L$165,                    MATCH($C190,'Regulatory Asset Base'!$C$156:$C$165,0))</f>
        <v>616666666.66666663</v>
      </c>
      <c r="I207" s="139">
        <f>INDEX('Regulatory Asset Base'!M$156:M$165,                    MATCH($C190,'Regulatory Asset Base'!$C$156:$C$165,0))</f>
        <v>26315789.47368421</v>
      </c>
      <c r="J207" s="139">
        <f>INDEX('Regulatory Asset Base'!N$156:N$165,                    MATCH($C190,'Regulatory Asset Base'!$C$156:$C$165,0))</f>
        <v>0</v>
      </c>
      <c r="K207" s="139">
        <f>INDEX('Regulatory Asset Base'!O$156:O$165,                    MATCH($C190,'Regulatory Asset Base'!$C$156:$C$165,0))</f>
        <v>462500000</v>
      </c>
      <c r="L207" s="139">
        <f>INDEX('Regulatory Asset Base'!P$156:P$165,                    MATCH($C190,'Regulatory Asset Base'!$C$156:$C$165,0))</f>
        <v>45454545.454545453</v>
      </c>
      <c r="M207" s="139">
        <f>INDEX('Regulatory Asset Base'!Q$156:Q$165,                    MATCH($C190,'Regulatory Asset Base'!$C$156:$C$165,0))</f>
        <v>41666666.666666664</v>
      </c>
      <c r="N207" s="139">
        <f>INDEX('Regulatory Asset Base'!R$156:R$165,                    MATCH($C190,'Regulatory Asset Base'!$C$156:$C$165,0))</f>
        <v>0</v>
      </c>
      <c r="O207" s="139">
        <f>INDEX('Regulatory Asset Base'!S$156:S$165,                    MATCH($C190,'Regulatory Asset Base'!$C$156:$C$165,0))</f>
        <v>435294117.64705884</v>
      </c>
      <c r="P207" s="139">
        <f>INDEX('Regulatory Asset Base'!T$156:T$165,                    MATCH($C190,'Regulatory Asset Base'!$C$156:$C$165,0))</f>
        <v>703977272.72727275</v>
      </c>
      <c r="Q207" s="139">
        <f>INDEX('Regulatory Asset Base'!U$156:U$165,                    MATCH($C190,'Regulatory Asset Base'!$C$156:$C$165,0))</f>
        <v>0</v>
      </c>
      <c r="R207" s="139">
        <f>INDEX('Regulatory Asset Base'!V$156:V$165,                    MATCH($C190,'Regulatory Asset Base'!$C$156:$C$165,0))</f>
        <v>0</v>
      </c>
      <c r="S207" s="139">
        <f>INDEX('Regulatory Asset Base'!W$156:W$165,                    MATCH($C190,'Regulatory Asset Base'!$C$156:$C$165,0))</f>
        <v>672727272.72727275</v>
      </c>
      <c r="T207" s="139">
        <f>INDEX('Regulatory Asset Base'!X$156:X$165,                    MATCH($C190,'Regulatory Asset Base'!$C$156:$C$165,0))</f>
        <v>439473684.21052629</v>
      </c>
      <c r="U207" s="139">
        <f>INDEX('Regulatory Asset Base'!Y$156:Y$165,                    MATCH($C190,'Regulatory Asset Base'!$C$156:$C$165,0))</f>
        <v>569230769.23076928</v>
      </c>
      <c r="V207" s="139">
        <f>INDEX('Regulatory Asset Base'!Z$156:Z$165,                    MATCH($C190,'Regulatory Asset Base'!$C$156:$C$165,0))</f>
        <v>434928229.66507173</v>
      </c>
      <c r="W207" s="139">
        <f>INDEX('Regulatory Asset Base'!AA$156:AA$165,                    MATCH($C190,'Regulatory Asset Base'!$C$156:$C$165,0))</f>
        <v>45454545.454545453</v>
      </c>
      <c r="X207" s="139">
        <f>INDEX('Regulatory Asset Base'!AB$156:AB$165,                    MATCH($C190,'Regulatory Asset Base'!$C$156:$C$165,0))</f>
        <v>0</v>
      </c>
      <c r="Y207" s="139">
        <f>INDEX('Regulatory Asset Base'!AC$156:AC$165,                    MATCH($C190,'Regulatory Asset Base'!$C$156:$C$165,0))</f>
        <v>0</v>
      </c>
      <c r="Z207" s="139">
        <f>INDEX('Regulatory Asset Base'!AD$156:AD$165,                    MATCH($C190,'Regulatory Asset Base'!$C$156:$C$165,0))</f>
        <v>521111111.1111111</v>
      </c>
      <c r="AA207" s="139">
        <f>INDEX('Regulatory Asset Base'!AE$156:AE$165,                    MATCH($C190,'Regulatory Asset Base'!$C$156:$C$165,0))</f>
        <v>26315789.47368421</v>
      </c>
      <c r="AB207" s="139">
        <f>INDEX('Regulatory Asset Base'!AF$156:AF$165,                    MATCH($C190,'Regulatory Asset Base'!$C$156:$C$165,0))</f>
        <v>672727272.72727275</v>
      </c>
      <c r="AC207" s="139">
        <f>INDEX('Regulatory Asset Base'!AG$156:AG$165,                    MATCH($C190,'Regulatory Asset Base'!$C$156:$C$165,0))</f>
        <v>0</v>
      </c>
      <c r="AD207" s="139">
        <f>INDEX('Regulatory Asset Base'!AH$156:AH$165,                    MATCH($C190,'Regulatory Asset Base'!$C$156:$C$165,0))</f>
        <v>411111111.1111111</v>
      </c>
    </row>
    <row r="208" spans="1:30">
      <c r="A208" s="5"/>
      <c r="B208" s="5"/>
      <c r="C208" s="77" t="s">
        <v>17</v>
      </c>
      <c r="D208" s="258" t="s">
        <v>21</v>
      </c>
      <c r="E208"/>
      <c r="F208" s="139">
        <f>F239</f>
        <v>0</v>
      </c>
      <c r="G208" s="139">
        <f ca="1">G239</f>
        <v>24666666.666666664</v>
      </c>
      <c r="H208" s="139">
        <f ca="1">H239</f>
        <v>55500000</v>
      </c>
      <c r="I208" s="139">
        <f t="shared" ref="I208:AD208" ca="1" si="314">I239</f>
        <v>56815789.473684214</v>
      </c>
      <c r="J208" s="139">
        <f t="shared" ca="1" si="314"/>
        <v>56815789.473684214</v>
      </c>
      <c r="K208" s="139">
        <f t="shared" ca="1" si="314"/>
        <v>79940789.473684222</v>
      </c>
      <c r="L208" s="139">
        <f t="shared" ca="1" si="314"/>
        <v>82213516.746411487</v>
      </c>
      <c r="M208" s="139">
        <f t="shared" ca="1" si="314"/>
        <v>84296850.079744816</v>
      </c>
      <c r="N208" s="139">
        <f t="shared" ca="1" si="314"/>
        <v>84296850.079744816</v>
      </c>
      <c r="O208" s="139">
        <f t="shared" ca="1" si="314"/>
        <v>106061555.96209776</v>
      </c>
      <c r="P208" s="139">
        <f t="shared" ca="1" si="314"/>
        <v>141260419.59846139</v>
      </c>
      <c r="Q208" s="139">
        <f t="shared" ca="1" si="314"/>
        <v>141260419.59846139</v>
      </c>
      <c r="R208" s="139">
        <f t="shared" ca="1" si="314"/>
        <v>141260419.59846139</v>
      </c>
      <c r="S208" s="139">
        <f t="shared" ca="1" si="314"/>
        <v>174896783.23482502</v>
      </c>
      <c r="T208" s="139">
        <f t="shared" ca="1" si="314"/>
        <v>196870467.44535133</v>
      </c>
      <c r="U208" s="139">
        <f t="shared" ca="1" si="314"/>
        <v>225332005.9068898</v>
      </c>
      <c r="V208" s="139">
        <f t="shared" ca="1" si="314"/>
        <v>247078417.39014339</v>
      </c>
      <c r="W208" s="139">
        <f t="shared" ca="1" si="314"/>
        <v>249351144.66287068</v>
      </c>
      <c r="X208" s="139">
        <f t="shared" ca="1" si="314"/>
        <v>249351144.66287068</v>
      </c>
      <c r="Y208" s="139">
        <f t="shared" ca="1" si="314"/>
        <v>249351144.66287068</v>
      </c>
      <c r="Z208" s="139">
        <f t="shared" ca="1" si="314"/>
        <v>249351144.66287068</v>
      </c>
      <c r="AA208" s="139">
        <f t="shared" ca="1" si="314"/>
        <v>224684477.99620405</v>
      </c>
      <c r="AB208" s="139">
        <f t="shared" ca="1" si="314"/>
        <v>193851144.66287068</v>
      </c>
      <c r="AC208" s="139">
        <f t="shared" ca="1" si="314"/>
        <v>192535355.18918648</v>
      </c>
      <c r="AD208" s="139">
        <f t="shared" ca="1" si="314"/>
        <v>192535355.18918648</v>
      </c>
    </row>
    <row r="209" spans="1:30">
      <c r="A209" s="5"/>
      <c r="B209" s="5"/>
      <c r="C209" s="77" t="s">
        <v>8</v>
      </c>
      <c r="D209" s="258" t="s">
        <v>21</v>
      </c>
      <c r="E209"/>
      <c r="F209" s="139">
        <f t="shared" ref="F209:G209" si="315">SUM(F205:F207)-F208</f>
        <v>0</v>
      </c>
      <c r="G209" s="139">
        <f t="shared" ca="1" si="315"/>
        <v>468666666.66666663</v>
      </c>
      <c r="H209" s="139">
        <f ca="1">SUM(H205:H207)-H208</f>
        <v>1029833333.3333333</v>
      </c>
      <c r="I209" s="139">
        <f t="shared" ref="I209:J209" ca="1" si="316">SUM(I205:I207)-I208</f>
        <v>999333333.33333325</v>
      </c>
      <c r="J209" s="142">
        <f t="shared" ca="1" si="316"/>
        <v>942517543.85964906</v>
      </c>
      <c r="K209" s="142">
        <f t="shared" ref="K209:M209" ca="1" si="317">SUM(K205:K207)-K208</f>
        <v>1325076754.3859649</v>
      </c>
      <c r="L209" s="142">
        <f t="shared" ca="1" si="317"/>
        <v>1288317783.0940988</v>
      </c>
      <c r="M209" s="142">
        <f t="shared" ca="1" si="317"/>
        <v>1245687599.6810207</v>
      </c>
      <c r="N209" s="142">
        <f t="shared" ref="N209:S209" ca="1" si="318">SUM(N205:N207)-N208</f>
        <v>1161390749.6012759</v>
      </c>
      <c r="O209" s="142">
        <f t="shared" ca="1" si="318"/>
        <v>1490623311.2862372</v>
      </c>
      <c r="P209" s="142">
        <f t="shared" ca="1" si="318"/>
        <v>2053340164.4150484</v>
      </c>
      <c r="Q209" s="142">
        <f t="shared" ca="1" si="318"/>
        <v>1912079744.816587</v>
      </c>
      <c r="R209" s="142">
        <f t="shared" ca="1" si="318"/>
        <v>1770819325.2181256</v>
      </c>
      <c r="S209" s="142">
        <f t="shared" ca="1" si="318"/>
        <v>2268649814.7105732</v>
      </c>
      <c r="T209" s="142">
        <f t="shared" ref="T209:AD209" ca="1" si="319">SUM(T205:T207)-T208</f>
        <v>2511253031.4757485</v>
      </c>
      <c r="U209" s="142">
        <f t="shared" ca="1" si="319"/>
        <v>2855151794.7996278</v>
      </c>
      <c r="V209" s="142">
        <f t="shared" ca="1" si="319"/>
        <v>3043001607.0745564</v>
      </c>
      <c r="W209" s="142">
        <f t="shared" ca="1" si="319"/>
        <v>2839105007.866231</v>
      </c>
      <c r="X209" s="142">
        <f t="shared" ca="1" si="319"/>
        <v>2589753863.2033601</v>
      </c>
      <c r="Y209" s="142">
        <f t="shared" ca="1" si="319"/>
        <v>2340402718.5404892</v>
      </c>
      <c r="Z209" s="142">
        <f t="shared" ca="1" si="319"/>
        <v>2612162684.9887295</v>
      </c>
      <c r="AA209" s="142">
        <f t="shared" ca="1" si="319"/>
        <v>2413793996.4662099</v>
      </c>
      <c r="AB209" s="139">
        <f t="shared" ca="1" si="319"/>
        <v>2892670124.5306115</v>
      </c>
      <c r="AC209" s="139">
        <f t="shared" ca="1" si="319"/>
        <v>2700134769.3414249</v>
      </c>
      <c r="AD209" s="139">
        <f t="shared" ca="1" si="319"/>
        <v>2918710525.2633495</v>
      </c>
    </row>
    <row r="210" spans="1:30">
      <c r="A210"/>
      <c r="B210"/>
      <c r="C210"/>
      <c r="D210" s="258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30">
      <c r="A211"/>
      <c r="B211"/>
      <c r="C211"/>
      <c r="D211" s="258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30">
      <c r="A212" s="5"/>
      <c r="B212" s="5"/>
      <c r="C212" s="77" t="s">
        <v>15</v>
      </c>
      <c r="D212" s="258" t="s">
        <v>21</v>
      </c>
      <c r="E212"/>
      <c r="F212" s="145">
        <f>F201</f>
        <v>7900000000</v>
      </c>
      <c r="G212" s="142">
        <f ca="1">F212+G207-(G199+G208)</f>
        <v>7973666666.666666</v>
      </c>
      <c r="H212" s="142">
        <f t="shared" ref="H212:AD212" ca="1" si="320">G212+H207-(H199+H208)</f>
        <v>8139833333.3333321</v>
      </c>
      <c r="I212" s="142">
        <f t="shared" ca="1" si="320"/>
        <v>7714333333.3333321</v>
      </c>
      <c r="J212" s="142">
        <f t="shared" ca="1" si="320"/>
        <v>7262517543.8596478</v>
      </c>
      <c r="K212" s="142">
        <f t="shared" ca="1" si="320"/>
        <v>7250076754.3859634</v>
      </c>
      <c r="L212" s="142">
        <f t="shared" ca="1" si="320"/>
        <v>6818317783.0940971</v>
      </c>
      <c r="M212" s="142">
        <f t="shared" ca="1" si="320"/>
        <v>6380687599.6810188</v>
      </c>
      <c r="N212" s="142">
        <f t="shared" ca="1" si="320"/>
        <v>5901390749.6012745</v>
      </c>
      <c r="O212" s="142">
        <f t="shared" ca="1" si="320"/>
        <v>5835623311.2862349</v>
      </c>
      <c r="P212" s="142">
        <f t="shared" ca="1" si="320"/>
        <v>6003340164.4150467</v>
      </c>
      <c r="Q212" s="142">
        <f t="shared" ca="1" si="320"/>
        <v>5467079744.8165855</v>
      </c>
      <c r="R212" s="142">
        <f t="shared" ca="1" si="320"/>
        <v>4930819325.2181244</v>
      </c>
      <c r="S212" s="142">
        <f t="shared" ca="1" si="320"/>
        <v>5033649814.7105722</v>
      </c>
      <c r="T212" s="142">
        <f t="shared" ca="1" si="320"/>
        <v>4881253031.4757471</v>
      </c>
      <c r="U212" s="142">
        <f t="shared" ca="1" si="320"/>
        <v>4830151794.7996264</v>
      </c>
      <c r="V212" s="142">
        <f t="shared" ca="1" si="320"/>
        <v>4623001607.0745544</v>
      </c>
      <c r="W212" s="142">
        <f t="shared" ca="1" si="320"/>
        <v>4024105007.8662291</v>
      </c>
      <c r="X212" s="142">
        <f t="shared" ca="1" si="320"/>
        <v>3379753863.2033587</v>
      </c>
      <c r="Y212" s="142">
        <f t="shared" ca="1" si="320"/>
        <v>2735402718.5404882</v>
      </c>
      <c r="Z212" s="142">
        <f t="shared" ca="1" si="320"/>
        <v>2612162684.9887285</v>
      </c>
      <c r="AA212" s="142">
        <f t="shared" ca="1" si="320"/>
        <v>2413793996.4662089</v>
      </c>
      <c r="AB212" s="142">
        <f t="shared" ca="1" si="320"/>
        <v>2892670124.5306106</v>
      </c>
      <c r="AC212" s="142">
        <f t="shared" ca="1" si="320"/>
        <v>2700134769.341424</v>
      </c>
      <c r="AD212" s="142">
        <f t="shared" ca="1" si="320"/>
        <v>2918710525.2633486</v>
      </c>
    </row>
    <row r="213" spans="1:30">
      <c r="A213" s="5"/>
      <c r="B213" s="5"/>
      <c r="C213" s="50" t="s">
        <v>3</v>
      </c>
      <c r="D213" s="258" t="s">
        <v>21</v>
      </c>
      <c r="E213"/>
      <c r="F213" s="139">
        <f t="shared" ref="F213" si="321">(F238+F199)</f>
        <v>0</v>
      </c>
      <c r="G213" s="142">
        <f ca="1">(G199+G208)</f>
        <v>419666666.66666669</v>
      </c>
      <c r="H213" s="142">
        <f ca="1">(H199+H208)</f>
        <v>450500000</v>
      </c>
      <c r="I213" s="142">
        <f ca="1">(I199+I208)</f>
        <v>451815789.47368419</v>
      </c>
      <c r="J213" s="142">
        <f t="shared" ref="J213:AD213" ca="1" si="322">(J199+J208)</f>
        <v>451815789.47368419</v>
      </c>
      <c r="K213" s="142">
        <f t="shared" ca="1" si="322"/>
        <v>474940789.47368419</v>
      </c>
      <c r="L213" s="142">
        <f t="shared" ca="1" si="322"/>
        <v>477213516.7464115</v>
      </c>
      <c r="M213" s="142">
        <f t="shared" ca="1" si="322"/>
        <v>479296850.07974482</v>
      </c>
      <c r="N213" s="142">
        <f t="shared" ca="1" si="322"/>
        <v>479296850.07974482</v>
      </c>
      <c r="O213" s="142">
        <f t="shared" ca="1" si="322"/>
        <v>501061555.96209776</v>
      </c>
      <c r="P213" s="142">
        <f t="shared" ca="1" si="322"/>
        <v>536260419.59846139</v>
      </c>
      <c r="Q213" s="142">
        <f t="shared" ca="1" si="322"/>
        <v>536260419.59846139</v>
      </c>
      <c r="R213" s="142">
        <f t="shared" ca="1" si="322"/>
        <v>536260419.59846139</v>
      </c>
      <c r="S213" s="142">
        <f t="shared" ca="1" si="322"/>
        <v>569896783.23482502</v>
      </c>
      <c r="T213" s="142">
        <f t="shared" ca="1" si="322"/>
        <v>591870467.44535136</v>
      </c>
      <c r="U213" s="142">
        <f t="shared" ca="1" si="322"/>
        <v>620332005.9068898</v>
      </c>
      <c r="V213" s="142">
        <f t="shared" ca="1" si="322"/>
        <v>642078417.39014339</v>
      </c>
      <c r="W213" s="142">
        <f t="shared" ca="1" si="322"/>
        <v>644351144.66287065</v>
      </c>
      <c r="X213" s="142">
        <f t="shared" ca="1" si="322"/>
        <v>644351144.66287065</v>
      </c>
      <c r="Y213" s="142">
        <f t="shared" ca="1" si="322"/>
        <v>644351144.66287065</v>
      </c>
      <c r="Z213" s="142">
        <f t="shared" ca="1" si="322"/>
        <v>644351144.66287065</v>
      </c>
      <c r="AA213" s="142">
        <f t="shared" ca="1" si="322"/>
        <v>224684477.99620405</v>
      </c>
      <c r="AB213" s="142">
        <f t="shared" ca="1" si="322"/>
        <v>193851144.66287068</v>
      </c>
      <c r="AC213" s="142">
        <f t="shared" ca="1" si="322"/>
        <v>192535355.18918648</v>
      </c>
      <c r="AD213" s="142">
        <f t="shared" ca="1" si="322"/>
        <v>192535355.18918648</v>
      </c>
    </row>
    <row r="214" spans="1:30">
      <c r="A214" s="51"/>
      <c r="B214" s="25"/>
      <c r="C214" s="5"/>
      <c r="D214"/>
      <c r="E214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5"/>
      <c r="Q214" s="5"/>
      <c r="R214" s="5"/>
      <c r="S214" s="5"/>
      <c r="T214" s="5"/>
      <c r="U214" s="5"/>
    </row>
    <row r="215" spans="1:30">
      <c r="A215" s="3"/>
      <c r="B215" s="7"/>
      <c r="C215" s="26" t="s">
        <v>16</v>
      </c>
      <c r="D215"/>
      <c r="E21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3"/>
    </row>
    <row r="216" spans="1:30">
      <c r="A216" s="3"/>
      <c r="B216" s="7"/>
      <c r="C216" s="26"/>
      <c r="D216"/>
      <c r="E216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30">
      <c r="A217" s="3"/>
      <c r="B217" s="7"/>
      <c r="C217" s="26"/>
      <c r="D217"/>
      <c r="E21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30" ht="13" thickBot="1">
      <c r="A218" s="27"/>
      <c r="B218" s="10"/>
      <c r="C218" s="14" t="s">
        <v>9</v>
      </c>
      <c r="D218"/>
      <c r="E218" s="3" t="str">
        <f>C207</f>
        <v>Additional Asset - nominal value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30" ht="12" customHeight="1" thickBot="1">
      <c r="A219" s="28"/>
      <c r="B219" s="10"/>
      <c r="C219" s="31">
        <f>'Input Data'!$F$10</f>
        <v>2024</v>
      </c>
      <c r="D219" s="6" t="s">
        <v>21</v>
      </c>
      <c r="E219" s="186"/>
      <c r="F219" s="141">
        <f>IF(F$4&lt;$C219,0,IF(F$4&gt;=$C219+$D$14,0,$E219/$D$14))</f>
        <v>0</v>
      </c>
      <c r="G219" s="141">
        <f>IF(G$4&lt;$C219,0,IF(G$4&gt;=$C219+$D$14,0,$E219/$D$14))</f>
        <v>0</v>
      </c>
      <c r="H219" s="141">
        <f t="shared" ref="H219:AD233" si="323">IF(H$4&lt;$C219,0,IF(H$4&gt;=$C219+$D$14,0,$E219/$D$14))</f>
        <v>0</v>
      </c>
      <c r="I219" s="141">
        <f t="shared" si="323"/>
        <v>0</v>
      </c>
      <c r="J219" s="141">
        <f t="shared" si="323"/>
        <v>0</v>
      </c>
      <c r="K219" s="141">
        <f t="shared" si="323"/>
        <v>0</v>
      </c>
      <c r="L219" s="141">
        <f t="shared" si="323"/>
        <v>0</v>
      </c>
      <c r="M219" s="141">
        <f t="shared" si="323"/>
        <v>0</v>
      </c>
      <c r="N219" s="141">
        <f t="shared" si="323"/>
        <v>0</v>
      </c>
      <c r="O219" s="141">
        <f t="shared" si="323"/>
        <v>0</v>
      </c>
      <c r="P219" s="141">
        <f t="shared" si="323"/>
        <v>0</v>
      </c>
      <c r="Q219" s="141">
        <f t="shared" si="323"/>
        <v>0</v>
      </c>
      <c r="R219" s="141">
        <f t="shared" si="323"/>
        <v>0</v>
      </c>
      <c r="S219" s="141">
        <f t="shared" si="323"/>
        <v>0</v>
      </c>
      <c r="T219" s="141">
        <f t="shared" si="323"/>
        <v>0</v>
      </c>
      <c r="U219" s="141">
        <f t="shared" si="323"/>
        <v>0</v>
      </c>
      <c r="V219" s="141">
        <f t="shared" si="323"/>
        <v>0</v>
      </c>
      <c r="W219" s="141">
        <f t="shared" si="323"/>
        <v>0</v>
      </c>
      <c r="X219" s="141">
        <f t="shared" si="323"/>
        <v>0</v>
      </c>
      <c r="Y219" s="141">
        <f t="shared" si="323"/>
        <v>0</v>
      </c>
      <c r="Z219" s="141">
        <f t="shared" si="323"/>
        <v>0</v>
      </c>
      <c r="AA219" s="141">
        <f t="shared" si="323"/>
        <v>0</v>
      </c>
      <c r="AB219" s="141">
        <f t="shared" si="323"/>
        <v>0</v>
      </c>
      <c r="AC219" s="141">
        <f t="shared" si="323"/>
        <v>0</v>
      </c>
      <c r="AD219" s="141">
        <f t="shared" si="323"/>
        <v>0</v>
      </c>
    </row>
    <row r="220" spans="1:30" ht="13" thickBot="1">
      <c r="A220" s="29"/>
      <c r="B220" s="30"/>
      <c r="C220" s="31">
        <f>C219+1</f>
        <v>2025</v>
      </c>
      <c r="D220" s="6" t="s">
        <v>21</v>
      </c>
      <c r="E220" s="186">
        <f ca="1">OFFSET('Regulatory Asset Base'!$K$156,$D190-1,0)</f>
        <v>493333333.33333331</v>
      </c>
      <c r="F220" s="141">
        <f t="shared" ref="F220:U238" si="324">IF(F$4&lt;$C220,0,IF(F$4&gt;=$C220+$D$14,0,$E220/$D$14))</f>
        <v>0</v>
      </c>
      <c r="G220" s="141">
        <f t="shared" ca="1" si="324"/>
        <v>24666666.666666664</v>
      </c>
      <c r="H220" s="141">
        <f t="shared" ca="1" si="324"/>
        <v>24666666.666666664</v>
      </c>
      <c r="I220" s="141">
        <f t="shared" ca="1" si="324"/>
        <v>24666666.666666664</v>
      </c>
      <c r="J220" s="141">
        <f t="shared" ca="1" si="324"/>
        <v>24666666.666666664</v>
      </c>
      <c r="K220" s="141">
        <f t="shared" ca="1" si="324"/>
        <v>24666666.666666664</v>
      </c>
      <c r="L220" s="141">
        <f t="shared" ca="1" si="324"/>
        <v>24666666.666666664</v>
      </c>
      <c r="M220" s="141">
        <f t="shared" ca="1" si="324"/>
        <v>24666666.666666664</v>
      </c>
      <c r="N220" s="141">
        <f t="shared" ca="1" si="324"/>
        <v>24666666.666666664</v>
      </c>
      <c r="O220" s="141">
        <f t="shared" ca="1" si="324"/>
        <v>24666666.666666664</v>
      </c>
      <c r="P220" s="141">
        <f t="shared" ca="1" si="324"/>
        <v>24666666.666666664</v>
      </c>
      <c r="Q220" s="141">
        <f t="shared" ca="1" si="324"/>
        <v>24666666.666666664</v>
      </c>
      <c r="R220" s="141">
        <f t="shared" ca="1" si="324"/>
        <v>24666666.666666664</v>
      </c>
      <c r="S220" s="141">
        <f t="shared" ca="1" si="324"/>
        <v>24666666.666666664</v>
      </c>
      <c r="T220" s="141">
        <f t="shared" ca="1" si="324"/>
        <v>24666666.666666664</v>
      </c>
      <c r="U220" s="141">
        <f t="shared" ca="1" si="324"/>
        <v>24666666.666666664</v>
      </c>
      <c r="V220" s="141">
        <f t="shared" ca="1" si="323"/>
        <v>24666666.666666664</v>
      </c>
      <c r="W220" s="141">
        <f t="shared" ca="1" si="323"/>
        <v>24666666.666666664</v>
      </c>
      <c r="X220" s="141">
        <f t="shared" ca="1" si="323"/>
        <v>24666666.666666664</v>
      </c>
      <c r="Y220" s="141">
        <f t="shared" ca="1" si="323"/>
        <v>24666666.666666664</v>
      </c>
      <c r="Z220" s="141">
        <f t="shared" ca="1" si="323"/>
        <v>24666666.666666664</v>
      </c>
      <c r="AA220" s="141">
        <f t="shared" si="323"/>
        <v>0</v>
      </c>
      <c r="AB220" s="141">
        <f t="shared" si="323"/>
        <v>0</v>
      </c>
      <c r="AC220" s="141">
        <f t="shared" si="323"/>
        <v>0</v>
      </c>
      <c r="AD220" s="141">
        <f t="shared" si="323"/>
        <v>0</v>
      </c>
    </row>
    <row r="221" spans="1:30" ht="13" thickBot="1">
      <c r="B221" s="9"/>
      <c r="C221" s="31">
        <f t="shared" ref="C221:C238" si="325">C220+1</f>
        <v>2026</v>
      </c>
      <c r="D221" s="6" t="s">
        <v>21</v>
      </c>
      <c r="E221" s="186">
        <f ca="1">OFFSET('Regulatory Asset Base'!$L$156,$D190-1,0)</f>
        <v>616666666.66666663</v>
      </c>
      <c r="F221" s="141">
        <f t="shared" si="324"/>
        <v>0</v>
      </c>
      <c r="G221" s="141">
        <f t="shared" si="324"/>
        <v>0</v>
      </c>
      <c r="H221" s="141">
        <f t="shared" ca="1" si="324"/>
        <v>30833333.333333332</v>
      </c>
      <c r="I221" s="141">
        <f t="shared" ca="1" si="324"/>
        <v>30833333.333333332</v>
      </c>
      <c r="J221" s="141">
        <f t="shared" ca="1" si="324"/>
        <v>30833333.333333332</v>
      </c>
      <c r="K221" s="141">
        <f t="shared" ca="1" si="324"/>
        <v>30833333.333333332</v>
      </c>
      <c r="L221" s="141">
        <f t="shared" ca="1" si="324"/>
        <v>30833333.333333332</v>
      </c>
      <c r="M221" s="141">
        <f t="shared" ca="1" si="323"/>
        <v>30833333.333333332</v>
      </c>
      <c r="N221" s="141">
        <f t="shared" ca="1" si="323"/>
        <v>30833333.333333332</v>
      </c>
      <c r="O221" s="141">
        <f t="shared" ca="1" si="323"/>
        <v>30833333.333333332</v>
      </c>
      <c r="P221" s="141">
        <f t="shared" ca="1" si="323"/>
        <v>30833333.333333332</v>
      </c>
      <c r="Q221" s="141">
        <f t="shared" ca="1" si="323"/>
        <v>30833333.333333332</v>
      </c>
      <c r="R221" s="141">
        <f t="shared" ca="1" si="323"/>
        <v>30833333.333333332</v>
      </c>
      <c r="S221" s="141">
        <f t="shared" ca="1" si="323"/>
        <v>30833333.333333332</v>
      </c>
      <c r="T221" s="141">
        <f t="shared" ca="1" si="323"/>
        <v>30833333.333333332</v>
      </c>
      <c r="U221" s="141">
        <f t="shared" ca="1" si="323"/>
        <v>30833333.333333332</v>
      </c>
      <c r="V221" s="141">
        <f t="shared" ca="1" si="323"/>
        <v>30833333.333333332</v>
      </c>
      <c r="W221" s="141">
        <f t="shared" ca="1" si="323"/>
        <v>30833333.333333332</v>
      </c>
      <c r="X221" s="141">
        <f t="shared" ca="1" si="323"/>
        <v>30833333.333333332</v>
      </c>
      <c r="Y221" s="141">
        <f t="shared" ca="1" si="323"/>
        <v>30833333.333333332</v>
      </c>
      <c r="Z221" s="141">
        <f t="shared" ca="1" si="323"/>
        <v>30833333.333333332</v>
      </c>
      <c r="AA221" s="141">
        <f t="shared" ca="1" si="323"/>
        <v>30833333.333333332</v>
      </c>
      <c r="AB221" s="141">
        <f t="shared" si="323"/>
        <v>0</v>
      </c>
      <c r="AC221" s="141">
        <f t="shared" si="323"/>
        <v>0</v>
      </c>
      <c r="AD221" s="141">
        <f t="shared" si="323"/>
        <v>0</v>
      </c>
    </row>
    <row r="222" spans="1:30" ht="13" thickBot="1">
      <c r="B222" s="9"/>
      <c r="C222" s="31">
        <f t="shared" si="325"/>
        <v>2027</v>
      </c>
      <c r="D222" s="6" t="s">
        <v>21</v>
      </c>
      <c r="E222" s="186">
        <f ca="1">OFFSET('Regulatory Asset Base'!$M$156,$D190-1,0)</f>
        <v>26315789.47368421</v>
      </c>
      <c r="F222" s="141">
        <f t="shared" si="324"/>
        <v>0</v>
      </c>
      <c r="G222" s="141">
        <f t="shared" si="324"/>
        <v>0</v>
      </c>
      <c r="H222" s="141">
        <f t="shared" si="324"/>
        <v>0</v>
      </c>
      <c r="I222" s="141">
        <f t="shared" ca="1" si="324"/>
        <v>1315789.4736842106</v>
      </c>
      <c r="J222" s="141">
        <f t="shared" ca="1" si="324"/>
        <v>1315789.4736842106</v>
      </c>
      <c r="K222" s="141">
        <f t="shared" ca="1" si="324"/>
        <v>1315789.4736842106</v>
      </c>
      <c r="L222" s="141">
        <f t="shared" ca="1" si="324"/>
        <v>1315789.4736842106</v>
      </c>
      <c r="M222" s="141">
        <f t="shared" ca="1" si="323"/>
        <v>1315789.4736842106</v>
      </c>
      <c r="N222" s="141">
        <f t="shared" ca="1" si="323"/>
        <v>1315789.4736842106</v>
      </c>
      <c r="O222" s="141">
        <f t="shared" ca="1" si="323"/>
        <v>1315789.4736842106</v>
      </c>
      <c r="P222" s="141">
        <f t="shared" ca="1" si="323"/>
        <v>1315789.4736842106</v>
      </c>
      <c r="Q222" s="141">
        <f t="shared" ca="1" si="323"/>
        <v>1315789.4736842106</v>
      </c>
      <c r="R222" s="141">
        <f t="shared" ca="1" si="323"/>
        <v>1315789.4736842106</v>
      </c>
      <c r="S222" s="141">
        <f t="shared" ca="1" si="323"/>
        <v>1315789.4736842106</v>
      </c>
      <c r="T222" s="141">
        <f t="shared" ca="1" si="323"/>
        <v>1315789.4736842106</v>
      </c>
      <c r="U222" s="141">
        <f t="shared" ca="1" si="323"/>
        <v>1315789.4736842106</v>
      </c>
      <c r="V222" s="141">
        <f t="shared" ca="1" si="323"/>
        <v>1315789.4736842106</v>
      </c>
      <c r="W222" s="141">
        <f t="shared" ca="1" si="323"/>
        <v>1315789.4736842106</v>
      </c>
      <c r="X222" s="141">
        <f t="shared" ca="1" si="323"/>
        <v>1315789.4736842106</v>
      </c>
      <c r="Y222" s="141">
        <f t="shared" ca="1" si="323"/>
        <v>1315789.4736842106</v>
      </c>
      <c r="Z222" s="141">
        <f t="shared" ca="1" si="323"/>
        <v>1315789.4736842106</v>
      </c>
      <c r="AA222" s="141">
        <f t="shared" ca="1" si="323"/>
        <v>1315789.4736842106</v>
      </c>
      <c r="AB222" s="141">
        <f t="shared" ca="1" si="323"/>
        <v>1315789.4736842106</v>
      </c>
      <c r="AC222" s="141">
        <f t="shared" si="323"/>
        <v>0</v>
      </c>
      <c r="AD222" s="141">
        <f t="shared" si="323"/>
        <v>0</v>
      </c>
    </row>
    <row r="223" spans="1:30" ht="13" thickBot="1">
      <c r="B223" s="9"/>
      <c r="C223" s="31">
        <f t="shared" si="325"/>
        <v>2028</v>
      </c>
      <c r="D223" s="6" t="s">
        <v>21</v>
      </c>
      <c r="E223" s="186">
        <f ca="1">OFFSET('Regulatory Asset Base'!$N$156,$D190-1,0)</f>
        <v>0</v>
      </c>
      <c r="F223" s="141">
        <f t="shared" si="324"/>
        <v>0</v>
      </c>
      <c r="G223" s="141">
        <f t="shared" si="324"/>
        <v>0</v>
      </c>
      <c r="H223" s="141">
        <f t="shared" si="324"/>
        <v>0</v>
      </c>
      <c r="I223" s="141">
        <f t="shared" si="324"/>
        <v>0</v>
      </c>
      <c r="J223" s="141">
        <f t="shared" ca="1" si="324"/>
        <v>0</v>
      </c>
      <c r="K223" s="141">
        <f t="shared" ca="1" si="324"/>
        <v>0</v>
      </c>
      <c r="L223" s="141">
        <f t="shared" ca="1" si="324"/>
        <v>0</v>
      </c>
      <c r="M223" s="141">
        <f t="shared" ca="1" si="323"/>
        <v>0</v>
      </c>
      <c r="N223" s="141">
        <f t="shared" ca="1" si="323"/>
        <v>0</v>
      </c>
      <c r="O223" s="141">
        <f t="shared" ca="1" si="323"/>
        <v>0</v>
      </c>
      <c r="P223" s="141">
        <f t="shared" ca="1" si="323"/>
        <v>0</v>
      </c>
      <c r="Q223" s="141">
        <f t="shared" ca="1" si="323"/>
        <v>0</v>
      </c>
      <c r="R223" s="141">
        <f t="shared" ca="1" si="323"/>
        <v>0</v>
      </c>
      <c r="S223" s="141">
        <f t="shared" ca="1" si="323"/>
        <v>0</v>
      </c>
      <c r="T223" s="141">
        <f t="shared" ca="1" si="323"/>
        <v>0</v>
      </c>
      <c r="U223" s="141">
        <f t="shared" ca="1" si="323"/>
        <v>0</v>
      </c>
      <c r="V223" s="141">
        <f t="shared" ca="1" si="323"/>
        <v>0</v>
      </c>
      <c r="W223" s="141">
        <f t="shared" ca="1" si="323"/>
        <v>0</v>
      </c>
      <c r="X223" s="141">
        <f t="shared" ca="1" si="323"/>
        <v>0</v>
      </c>
      <c r="Y223" s="141">
        <f t="shared" ca="1" si="323"/>
        <v>0</v>
      </c>
      <c r="Z223" s="141">
        <f t="shared" ca="1" si="323"/>
        <v>0</v>
      </c>
      <c r="AA223" s="141">
        <f t="shared" ca="1" si="323"/>
        <v>0</v>
      </c>
      <c r="AB223" s="141">
        <f t="shared" ca="1" si="323"/>
        <v>0</v>
      </c>
      <c r="AC223" s="141">
        <f t="shared" ca="1" si="323"/>
        <v>0</v>
      </c>
      <c r="AD223" s="141">
        <f t="shared" si="323"/>
        <v>0</v>
      </c>
    </row>
    <row r="224" spans="1:30" ht="13" thickBot="1">
      <c r="B224" s="9"/>
      <c r="C224" s="31">
        <f t="shared" si="325"/>
        <v>2029</v>
      </c>
      <c r="D224" s="6" t="s">
        <v>21</v>
      </c>
      <c r="E224" s="186">
        <f ca="1">OFFSET('Regulatory Asset Base'!$O$156,$D190-1,0)</f>
        <v>462500000</v>
      </c>
      <c r="F224" s="141">
        <f t="shared" si="324"/>
        <v>0</v>
      </c>
      <c r="G224" s="141">
        <f t="shared" si="324"/>
        <v>0</v>
      </c>
      <c r="H224" s="141">
        <f t="shared" si="324"/>
        <v>0</v>
      </c>
      <c r="I224" s="141">
        <f t="shared" si="324"/>
        <v>0</v>
      </c>
      <c r="J224" s="141">
        <f t="shared" si="324"/>
        <v>0</v>
      </c>
      <c r="K224" s="141">
        <f t="shared" ca="1" si="324"/>
        <v>23125000</v>
      </c>
      <c r="L224" s="141">
        <f t="shared" ca="1" si="324"/>
        <v>23125000</v>
      </c>
      <c r="M224" s="141">
        <f t="shared" ca="1" si="323"/>
        <v>23125000</v>
      </c>
      <c r="N224" s="141">
        <f t="shared" ca="1" si="323"/>
        <v>23125000</v>
      </c>
      <c r="O224" s="141">
        <f t="shared" ca="1" si="323"/>
        <v>23125000</v>
      </c>
      <c r="P224" s="141">
        <f t="shared" ca="1" si="323"/>
        <v>23125000</v>
      </c>
      <c r="Q224" s="141">
        <f t="shared" ca="1" si="323"/>
        <v>23125000</v>
      </c>
      <c r="R224" s="141">
        <f t="shared" ca="1" si="323"/>
        <v>23125000</v>
      </c>
      <c r="S224" s="141">
        <f t="shared" ca="1" si="323"/>
        <v>23125000</v>
      </c>
      <c r="T224" s="141">
        <f t="shared" ca="1" si="323"/>
        <v>23125000</v>
      </c>
      <c r="U224" s="141">
        <f t="shared" ca="1" si="323"/>
        <v>23125000</v>
      </c>
      <c r="V224" s="141">
        <f t="shared" ca="1" si="323"/>
        <v>23125000</v>
      </c>
      <c r="W224" s="141">
        <f t="shared" ca="1" si="323"/>
        <v>23125000</v>
      </c>
      <c r="X224" s="141">
        <f t="shared" ca="1" si="323"/>
        <v>23125000</v>
      </c>
      <c r="Y224" s="141">
        <f t="shared" ca="1" si="323"/>
        <v>23125000</v>
      </c>
      <c r="Z224" s="141">
        <f t="shared" ca="1" si="323"/>
        <v>23125000</v>
      </c>
      <c r="AA224" s="141">
        <f t="shared" ca="1" si="323"/>
        <v>23125000</v>
      </c>
      <c r="AB224" s="141">
        <f t="shared" ca="1" si="323"/>
        <v>23125000</v>
      </c>
      <c r="AC224" s="141">
        <f t="shared" ca="1" si="323"/>
        <v>23125000</v>
      </c>
      <c r="AD224" s="141">
        <f t="shared" ca="1" si="323"/>
        <v>23125000</v>
      </c>
    </row>
    <row r="225" spans="1:30" ht="13" thickBot="1">
      <c r="B225" s="9"/>
      <c r="C225" s="31">
        <f t="shared" si="325"/>
        <v>2030</v>
      </c>
      <c r="D225" s="6" t="s">
        <v>21</v>
      </c>
      <c r="E225" s="186">
        <f ca="1">OFFSET('Regulatory Asset Base'!$P$156,$D190-1,0)</f>
        <v>45454545.454545453</v>
      </c>
      <c r="F225" s="141">
        <f t="shared" si="324"/>
        <v>0</v>
      </c>
      <c r="G225" s="141">
        <f t="shared" si="324"/>
        <v>0</v>
      </c>
      <c r="H225" s="141">
        <f t="shared" si="324"/>
        <v>0</v>
      </c>
      <c r="I225" s="141">
        <f t="shared" si="324"/>
        <v>0</v>
      </c>
      <c r="J225" s="141">
        <f t="shared" si="324"/>
        <v>0</v>
      </c>
      <c r="K225" s="141">
        <f t="shared" si="324"/>
        <v>0</v>
      </c>
      <c r="L225" s="141">
        <f t="shared" ca="1" si="324"/>
        <v>2272727.2727272725</v>
      </c>
      <c r="M225" s="141">
        <f t="shared" ca="1" si="323"/>
        <v>2272727.2727272725</v>
      </c>
      <c r="N225" s="141">
        <f t="shared" ca="1" si="323"/>
        <v>2272727.2727272725</v>
      </c>
      <c r="O225" s="141">
        <f t="shared" ca="1" si="323"/>
        <v>2272727.2727272725</v>
      </c>
      <c r="P225" s="141">
        <f t="shared" ca="1" si="323"/>
        <v>2272727.2727272725</v>
      </c>
      <c r="Q225" s="141">
        <f t="shared" ca="1" si="323"/>
        <v>2272727.2727272725</v>
      </c>
      <c r="R225" s="141">
        <f t="shared" ca="1" si="323"/>
        <v>2272727.2727272725</v>
      </c>
      <c r="S225" s="141">
        <f t="shared" ca="1" si="323"/>
        <v>2272727.2727272725</v>
      </c>
      <c r="T225" s="141">
        <f t="shared" ca="1" si="323"/>
        <v>2272727.2727272725</v>
      </c>
      <c r="U225" s="141">
        <f t="shared" ca="1" si="323"/>
        <v>2272727.2727272725</v>
      </c>
      <c r="V225" s="141">
        <f t="shared" ca="1" si="323"/>
        <v>2272727.2727272725</v>
      </c>
      <c r="W225" s="141">
        <f t="shared" ca="1" si="323"/>
        <v>2272727.2727272725</v>
      </c>
      <c r="X225" s="141">
        <f t="shared" ca="1" si="323"/>
        <v>2272727.2727272725</v>
      </c>
      <c r="Y225" s="141">
        <f t="shared" ca="1" si="323"/>
        <v>2272727.2727272725</v>
      </c>
      <c r="Z225" s="141">
        <f t="shared" ca="1" si="323"/>
        <v>2272727.2727272725</v>
      </c>
      <c r="AA225" s="141">
        <f t="shared" ca="1" si="323"/>
        <v>2272727.2727272725</v>
      </c>
      <c r="AB225" s="141">
        <f t="shared" ca="1" si="323"/>
        <v>2272727.2727272725</v>
      </c>
      <c r="AC225" s="141">
        <f t="shared" ca="1" si="323"/>
        <v>2272727.2727272725</v>
      </c>
      <c r="AD225" s="141">
        <f t="shared" ca="1" si="323"/>
        <v>2272727.2727272725</v>
      </c>
    </row>
    <row r="226" spans="1:30" ht="13" thickBot="1">
      <c r="A226" s="8" t="s">
        <v>10</v>
      </c>
      <c r="B226" s="9"/>
      <c r="C226" s="31">
        <f t="shared" si="325"/>
        <v>2031</v>
      </c>
      <c r="D226" s="6" t="s">
        <v>21</v>
      </c>
      <c r="E226" s="186">
        <f ca="1">OFFSET('Regulatory Asset Base'!$Q$156,$D190-1,0)</f>
        <v>41666666.666666664</v>
      </c>
      <c r="F226" s="141">
        <f t="shared" si="324"/>
        <v>0</v>
      </c>
      <c r="G226" s="141">
        <f t="shared" si="324"/>
        <v>0</v>
      </c>
      <c r="H226" s="141">
        <f t="shared" si="324"/>
        <v>0</v>
      </c>
      <c r="I226" s="141">
        <f t="shared" si="324"/>
        <v>0</v>
      </c>
      <c r="J226" s="141">
        <f t="shared" si="324"/>
        <v>0</v>
      </c>
      <c r="K226" s="141">
        <f t="shared" si="324"/>
        <v>0</v>
      </c>
      <c r="L226" s="141">
        <f t="shared" si="324"/>
        <v>0</v>
      </c>
      <c r="M226" s="141">
        <f t="shared" ca="1" si="323"/>
        <v>2083333.3333333333</v>
      </c>
      <c r="N226" s="141">
        <f t="shared" ca="1" si="323"/>
        <v>2083333.3333333333</v>
      </c>
      <c r="O226" s="141">
        <f t="shared" ca="1" si="323"/>
        <v>2083333.3333333333</v>
      </c>
      <c r="P226" s="141">
        <f t="shared" ca="1" si="323"/>
        <v>2083333.3333333333</v>
      </c>
      <c r="Q226" s="141">
        <f t="shared" ca="1" si="323"/>
        <v>2083333.3333333333</v>
      </c>
      <c r="R226" s="141">
        <f t="shared" ca="1" si="323"/>
        <v>2083333.3333333333</v>
      </c>
      <c r="S226" s="141">
        <f t="shared" ca="1" si="323"/>
        <v>2083333.3333333333</v>
      </c>
      <c r="T226" s="141">
        <f t="shared" ca="1" si="323"/>
        <v>2083333.3333333333</v>
      </c>
      <c r="U226" s="141">
        <f t="shared" ca="1" si="323"/>
        <v>2083333.3333333333</v>
      </c>
      <c r="V226" s="141">
        <f t="shared" ca="1" si="323"/>
        <v>2083333.3333333333</v>
      </c>
      <c r="W226" s="141">
        <f t="shared" ca="1" si="323"/>
        <v>2083333.3333333333</v>
      </c>
      <c r="X226" s="141">
        <f t="shared" ca="1" si="323"/>
        <v>2083333.3333333333</v>
      </c>
      <c r="Y226" s="141">
        <f t="shared" ca="1" si="323"/>
        <v>2083333.3333333333</v>
      </c>
      <c r="Z226" s="141">
        <f t="shared" ca="1" si="323"/>
        <v>2083333.3333333333</v>
      </c>
      <c r="AA226" s="141">
        <f t="shared" ca="1" si="323"/>
        <v>2083333.3333333333</v>
      </c>
      <c r="AB226" s="141">
        <f t="shared" ca="1" si="323"/>
        <v>2083333.3333333333</v>
      </c>
      <c r="AC226" s="141">
        <f t="shared" ca="1" si="323"/>
        <v>2083333.3333333333</v>
      </c>
      <c r="AD226" s="141">
        <f t="shared" ca="1" si="323"/>
        <v>2083333.3333333333</v>
      </c>
    </row>
    <row r="227" spans="1:30" ht="13" thickBot="1">
      <c r="B227" s="9"/>
      <c r="C227" s="31">
        <f t="shared" si="325"/>
        <v>2032</v>
      </c>
      <c r="D227" s="6" t="s">
        <v>21</v>
      </c>
      <c r="E227" s="186">
        <f ca="1">OFFSET('Regulatory Asset Base'!$R$156,$D190-1,0)</f>
        <v>0</v>
      </c>
      <c r="F227" s="141">
        <f t="shared" si="324"/>
        <v>0</v>
      </c>
      <c r="G227" s="141">
        <f t="shared" si="324"/>
        <v>0</v>
      </c>
      <c r="H227" s="141">
        <f t="shared" si="324"/>
        <v>0</v>
      </c>
      <c r="I227" s="141">
        <f t="shared" si="324"/>
        <v>0</v>
      </c>
      <c r="J227" s="141">
        <f t="shared" si="324"/>
        <v>0</v>
      </c>
      <c r="K227" s="141">
        <f t="shared" si="324"/>
        <v>0</v>
      </c>
      <c r="L227" s="141">
        <f t="shared" si="324"/>
        <v>0</v>
      </c>
      <c r="M227" s="141">
        <f t="shared" si="323"/>
        <v>0</v>
      </c>
      <c r="N227" s="141">
        <f t="shared" ca="1" si="323"/>
        <v>0</v>
      </c>
      <c r="O227" s="141">
        <f t="shared" ca="1" si="323"/>
        <v>0</v>
      </c>
      <c r="P227" s="141">
        <f t="shared" ca="1" si="323"/>
        <v>0</v>
      </c>
      <c r="Q227" s="141">
        <f t="shared" ca="1" si="323"/>
        <v>0</v>
      </c>
      <c r="R227" s="141">
        <f t="shared" ca="1" si="323"/>
        <v>0</v>
      </c>
      <c r="S227" s="141">
        <f t="shared" ca="1" si="323"/>
        <v>0</v>
      </c>
      <c r="T227" s="141">
        <f t="shared" ca="1" si="323"/>
        <v>0</v>
      </c>
      <c r="U227" s="141">
        <f t="shared" ca="1" si="323"/>
        <v>0</v>
      </c>
      <c r="V227" s="141">
        <f t="shared" ca="1" si="323"/>
        <v>0</v>
      </c>
      <c r="W227" s="141">
        <f t="shared" ca="1" si="323"/>
        <v>0</v>
      </c>
      <c r="X227" s="141">
        <f t="shared" ca="1" si="323"/>
        <v>0</v>
      </c>
      <c r="Y227" s="141">
        <f t="shared" ca="1" si="323"/>
        <v>0</v>
      </c>
      <c r="Z227" s="141">
        <f t="shared" ca="1" si="323"/>
        <v>0</v>
      </c>
      <c r="AA227" s="141">
        <f t="shared" ca="1" si="323"/>
        <v>0</v>
      </c>
      <c r="AB227" s="141">
        <f t="shared" ca="1" si="323"/>
        <v>0</v>
      </c>
      <c r="AC227" s="141">
        <f t="shared" ca="1" si="323"/>
        <v>0</v>
      </c>
      <c r="AD227" s="141">
        <f t="shared" ca="1" si="323"/>
        <v>0</v>
      </c>
    </row>
    <row r="228" spans="1:30" ht="13" thickBot="1">
      <c r="B228" s="9"/>
      <c r="C228" s="31">
        <f t="shared" si="325"/>
        <v>2033</v>
      </c>
      <c r="D228" s="6" t="s">
        <v>21</v>
      </c>
      <c r="E228" s="186">
        <f ca="1">OFFSET('Regulatory Asset Base'!$S$156,$D190-1,0)</f>
        <v>435294117.64705884</v>
      </c>
      <c r="F228" s="141">
        <f t="shared" si="324"/>
        <v>0</v>
      </c>
      <c r="G228" s="141">
        <f t="shared" si="324"/>
        <v>0</v>
      </c>
      <c r="H228" s="141">
        <f t="shared" si="324"/>
        <v>0</v>
      </c>
      <c r="I228" s="141">
        <f t="shared" si="324"/>
        <v>0</v>
      </c>
      <c r="J228" s="141">
        <f t="shared" si="324"/>
        <v>0</v>
      </c>
      <c r="K228" s="141">
        <f t="shared" si="324"/>
        <v>0</v>
      </c>
      <c r="L228" s="141">
        <f t="shared" si="324"/>
        <v>0</v>
      </c>
      <c r="M228" s="141">
        <f t="shared" si="323"/>
        <v>0</v>
      </c>
      <c r="N228" s="141">
        <f t="shared" si="323"/>
        <v>0</v>
      </c>
      <c r="O228" s="141">
        <f t="shared" ca="1" si="323"/>
        <v>21764705.882352941</v>
      </c>
      <c r="P228" s="141">
        <f t="shared" ca="1" si="323"/>
        <v>21764705.882352941</v>
      </c>
      <c r="Q228" s="141">
        <f t="shared" ca="1" si="323"/>
        <v>21764705.882352941</v>
      </c>
      <c r="R228" s="141">
        <f t="shared" ca="1" si="323"/>
        <v>21764705.882352941</v>
      </c>
      <c r="S228" s="141">
        <f t="shared" ca="1" si="323"/>
        <v>21764705.882352941</v>
      </c>
      <c r="T228" s="141">
        <f t="shared" ca="1" si="323"/>
        <v>21764705.882352941</v>
      </c>
      <c r="U228" s="141">
        <f t="shared" ca="1" si="323"/>
        <v>21764705.882352941</v>
      </c>
      <c r="V228" s="141">
        <f t="shared" ca="1" si="323"/>
        <v>21764705.882352941</v>
      </c>
      <c r="W228" s="141">
        <f t="shared" ca="1" si="323"/>
        <v>21764705.882352941</v>
      </c>
      <c r="X228" s="141">
        <f t="shared" ca="1" si="323"/>
        <v>21764705.882352941</v>
      </c>
      <c r="Y228" s="141">
        <f t="shared" ca="1" si="323"/>
        <v>21764705.882352941</v>
      </c>
      <c r="Z228" s="141">
        <f t="shared" ca="1" si="323"/>
        <v>21764705.882352941</v>
      </c>
      <c r="AA228" s="141">
        <f t="shared" ca="1" si="323"/>
        <v>21764705.882352941</v>
      </c>
      <c r="AB228" s="141">
        <f t="shared" ca="1" si="323"/>
        <v>21764705.882352941</v>
      </c>
      <c r="AC228" s="141">
        <f t="shared" ca="1" si="323"/>
        <v>21764705.882352941</v>
      </c>
      <c r="AD228" s="141">
        <f t="shared" ca="1" si="323"/>
        <v>21764705.882352941</v>
      </c>
    </row>
    <row r="229" spans="1:30" ht="13" thickBot="1">
      <c r="B229" s="9"/>
      <c r="C229" s="31">
        <f t="shared" si="325"/>
        <v>2034</v>
      </c>
      <c r="D229" s="6" t="s">
        <v>21</v>
      </c>
      <c r="E229" s="186">
        <f ca="1">OFFSET('Regulatory Asset Base'!$T$156,$D190-1,0)</f>
        <v>703977272.72727275</v>
      </c>
      <c r="F229" s="141">
        <f t="shared" si="324"/>
        <v>0</v>
      </c>
      <c r="G229" s="141">
        <f t="shared" si="324"/>
        <v>0</v>
      </c>
      <c r="H229" s="141">
        <f t="shared" si="324"/>
        <v>0</v>
      </c>
      <c r="I229" s="141">
        <f t="shared" si="324"/>
        <v>0</v>
      </c>
      <c r="J229" s="141">
        <f t="shared" si="324"/>
        <v>0</v>
      </c>
      <c r="K229" s="141">
        <f t="shared" si="324"/>
        <v>0</v>
      </c>
      <c r="L229" s="141">
        <f t="shared" si="324"/>
        <v>0</v>
      </c>
      <c r="M229" s="141">
        <f t="shared" si="323"/>
        <v>0</v>
      </c>
      <c r="N229" s="141">
        <f t="shared" si="323"/>
        <v>0</v>
      </c>
      <c r="O229" s="141">
        <f t="shared" si="323"/>
        <v>0</v>
      </c>
      <c r="P229" s="141">
        <f t="shared" ca="1" si="323"/>
        <v>35198863.63636364</v>
      </c>
      <c r="Q229" s="141">
        <f t="shared" ca="1" si="323"/>
        <v>35198863.63636364</v>
      </c>
      <c r="R229" s="141">
        <f t="shared" ca="1" si="323"/>
        <v>35198863.63636364</v>
      </c>
      <c r="S229" s="141">
        <f t="shared" ca="1" si="323"/>
        <v>35198863.63636364</v>
      </c>
      <c r="T229" s="141">
        <f t="shared" ca="1" si="323"/>
        <v>35198863.63636364</v>
      </c>
      <c r="U229" s="141">
        <f t="shared" ca="1" si="323"/>
        <v>35198863.63636364</v>
      </c>
      <c r="V229" s="141">
        <f t="shared" ca="1" si="323"/>
        <v>35198863.63636364</v>
      </c>
      <c r="W229" s="141">
        <f t="shared" ca="1" si="323"/>
        <v>35198863.63636364</v>
      </c>
      <c r="X229" s="141">
        <f t="shared" ca="1" si="323"/>
        <v>35198863.63636364</v>
      </c>
      <c r="Y229" s="141">
        <f t="shared" ca="1" si="323"/>
        <v>35198863.63636364</v>
      </c>
      <c r="Z229" s="141">
        <f t="shared" ca="1" si="323"/>
        <v>35198863.63636364</v>
      </c>
      <c r="AA229" s="141">
        <f t="shared" ca="1" si="323"/>
        <v>35198863.63636364</v>
      </c>
      <c r="AB229" s="141">
        <f t="shared" ca="1" si="323"/>
        <v>35198863.63636364</v>
      </c>
      <c r="AC229" s="141">
        <f t="shared" ca="1" si="323"/>
        <v>35198863.63636364</v>
      </c>
      <c r="AD229" s="141">
        <f t="shared" ca="1" si="323"/>
        <v>35198863.63636364</v>
      </c>
    </row>
    <row r="230" spans="1:30" ht="13" thickBot="1">
      <c r="B230" s="9"/>
      <c r="C230" s="31">
        <f t="shared" si="325"/>
        <v>2035</v>
      </c>
      <c r="D230" s="6" t="s">
        <v>21</v>
      </c>
      <c r="E230" s="186">
        <f ca="1">OFFSET('Regulatory Asset Base'!$U$156,$D190-1,0)</f>
        <v>0</v>
      </c>
      <c r="F230" s="141">
        <f t="shared" si="324"/>
        <v>0</v>
      </c>
      <c r="G230" s="141">
        <f t="shared" si="324"/>
        <v>0</v>
      </c>
      <c r="H230" s="141">
        <f t="shared" si="324"/>
        <v>0</v>
      </c>
      <c r="I230" s="141">
        <f t="shared" si="324"/>
        <v>0</v>
      </c>
      <c r="J230" s="141">
        <f t="shared" si="324"/>
        <v>0</v>
      </c>
      <c r="K230" s="141">
        <f t="shared" si="324"/>
        <v>0</v>
      </c>
      <c r="L230" s="141">
        <f t="shared" si="324"/>
        <v>0</v>
      </c>
      <c r="M230" s="141">
        <f t="shared" si="323"/>
        <v>0</v>
      </c>
      <c r="N230" s="141">
        <f t="shared" si="323"/>
        <v>0</v>
      </c>
      <c r="O230" s="141">
        <f t="shared" si="323"/>
        <v>0</v>
      </c>
      <c r="P230" s="141">
        <f t="shared" si="323"/>
        <v>0</v>
      </c>
      <c r="Q230" s="141">
        <f t="shared" ca="1" si="323"/>
        <v>0</v>
      </c>
      <c r="R230" s="141">
        <f t="shared" ca="1" si="323"/>
        <v>0</v>
      </c>
      <c r="S230" s="141">
        <f t="shared" ca="1" si="323"/>
        <v>0</v>
      </c>
      <c r="T230" s="141">
        <f t="shared" ca="1" si="323"/>
        <v>0</v>
      </c>
      <c r="U230" s="141">
        <f t="shared" ca="1" si="323"/>
        <v>0</v>
      </c>
      <c r="V230" s="141">
        <f t="shared" ca="1" si="323"/>
        <v>0</v>
      </c>
      <c r="W230" s="141">
        <f t="shared" ca="1" si="323"/>
        <v>0</v>
      </c>
      <c r="X230" s="141">
        <f t="shared" ca="1" si="323"/>
        <v>0</v>
      </c>
      <c r="Y230" s="141">
        <f t="shared" ca="1" si="323"/>
        <v>0</v>
      </c>
      <c r="Z230" s="141">
        <f t="shared" ca="1" si="323"/>
        <v>0</v>
      </c>
      <c r="AA230" s="141">
        <f t="shared" ca="1" si="323"/>
        <v>0</v>
      </c>
      <c r="AB230" s="141">
        <f t="shared" ca="1" si="323"/>
        <v>0</v>
      </c>
      <c r="AC230" s="141">
        <f t="shared" ca="1" si="323"/>
        <v>0</v>
      </c>
      <c r="AD230" s="141">
        <f t="shared" ca="1" si="323"/>
        <v>0</v>
      </c>
    </row>
    <row r="231" spans="1:30" ht="13" thickBot="1">
      <c r="B231" s="9"/>
      <c r="C231" s="31">
        <f t="shared" si="325"/>
        <v>2036</v>
      </c>
      <c r="D231" s="6" t="s">
        <v>21</v>
      </c>
      <c r="E231" s="186">
        <f ca="1">OFFSET('Regulatory Asset Base'!$V$156,$D190-1,0)</f>
        <v>0</v>
      </c>
      <c r="F231" s="141">
        <f t="shared" si="324"/>
        <v>0</v>
      </c>
      <c r="G231" s="141">
        <f t="shared" si="324"/>
        <v>0</v>
      </c>
      <c r="H231" s="141">
        <f t="shared" si="324"/>
        <v>0</v>
      </c>
      <c r="I231" s="141">
        <f t="shared" si="324"/>
        <v>0</v>
      </c>
      <c r="J231" s="141">
        <f t="shared" si="324"/>
        <v>0</v>
      </c>
      <c r="K231" s="141">
        <f t="shared" si="324"/>
        <v>0</v>
      </c>
      <c r="L231" s="141">
        <f t="shared" si="324"/>
        <v>0</v>
      </c>
      <c r="M231" s="141">
        <f t="shared" si="323"/>
        <v>0</v>
      </c>
      <c r="N231" s="141">
        <f t="shared" si="323"/>
        <v>0</v>
      </c>
      <c r="O231" s="141">
        <f t="shared" si="323"/>
        <v>0</v>
      </c>
      <c r="P231" s="141">
        <f t="shared" si="323"/>
        <v>0</v>
      </c>
      <c r="Q231" s="141">
        <f t="shared" si="323"/>
        <v>0</v>
      </c>
      <c r="R231" s="141">
        <f t="shared" ca="1" si="323"/>
        <v>0</v>
      </c>
      <c r="S231" s="141">
        <f t="shared" ca="1" si="323"/>
        <v>0</v>
      </c>
      <c r="T231" s="141">
        <f t="shared" ca="1" si="323"/>
        <v>0</v>
      </c>
      <c r="U231" s="141">
        <f t="shared" ca="1" si="323"/>
        <v>0</v>
      </c>
      <c r="V231" s="141">
        <f t="shared" ca="1" si="323"/>
        <v>0</v>
      </c>
      <c r="W231" s="141">
        <f t="shared" ca="1" si="323"/>
        <v>0</v>
      </c>
      <c r="X231" s="141">
        <f t="shared" ca="1" si="323"/>
        <v>0</v>
      </c>
      <c r="Y231" s="141">
        <f t="shared" ca="1" si="323"/>
        <v>0</v>
      </c>
      <c r="Z231" s="141">
        <f t="shared" ca="1" si="323"/>
        <v>0</v>
      </c>
      <c r="AA231" s="141">
        <f t="shared" ca="1" si="323"/>
        <v>0</v>
      </c>
      <c r="AB231" s="141">
        <f t="shared" ca="1" si="323"/>
        <v>0</v>
      </c>
      <c r="AC231" s="141">
        <f t="shared" ca="1" si="323"/>
        <v>0</v>
      </c>
      <c r="AD231" s="141">
        <f t="shared" ca="1" si="323"/>
        <v>0</v>
      </c>
    </row>
    <row r="232" spans="1:30" ht="13" thickBot="1">
      <c r="B232" s="9"/>
      <c r="C232" s="31">
        <f t="shared" si="325"/>
        <v>2037</v>
      </c>
      <c r="D232" s="6" t="s">
        <v>21</v>
      </c>
      <c r="E232" s="186">
        <f ca="1">OFFSET('Regulatory Asset Base'!$W$156,$D190-1,0)</f>
        <v>672727272.72727275</v>
      </c>
      <c r="F232" s="141">
        <f t="shared" si="324"/>
        <v>0</v>
      </c>
      <c r="G232" s="141">
        <f t="shared" si="324"/>
        <v>0</v>
      </c>
      <c r="H232" s="141">
        <f t="shared" si="324"/>
        <v>0</v>
      </c>
      <c r="I232" s="141">
        <f t="shared" si="324"/>
        <v>0</v>
      </c>
      <c r="J232" s="141">
        <f t="shared" si="324"/>
        <v>0</v>
      </c>
      <c r="K232" s="141">
        <f t="shared" si="324"/>
        <v>0</v>
      </c>
      <c r="L232" s="141">
        <f t="shared" si="324"/>
        <v>0</v>
      </c>
      <c r="M232" s="141">
        <f t="shared" si="323"/>
        <v>0</v>
      </c>
      <c r="N232" s="141">
        <f t="shared" si="323"/>
        <v>0</v>
      </c>
      <c r="O232" s="141">
        <f t="shared" si="323"/>
        <v>0</v>
      </c>
      <c r="P232" s="141">
        <f t="shared" si="323"/>
        <v>0</v>
      </c>
      <c r="Q232" s="141">
        <f t="shared" si="323"/>
        <v>0</v>
      </c>
      <c r="R232" s="141">
        <f t="shared" si="323"/>
        <v>0</v>
      </c>
      <c r="S232" s="141">
        <f t="shared" ca="1" si="323"/>
        <v>33636363.63636364</v>
      </c>
      <c r="T232" s="141">
        <f t="shared" ca="1" si="323"/>
        <v>33636363.63636364</v>
      </c>
      <c r="U232" s="141">
        <f t="shared" ca="1" si="323"/>
        <v>33636363.63636364</v>
      </c>
      <c r="V232" s="141">
        <f t="shared" ca="1" si="323"/>
        <v>33636363.63636364</v>
      </c>
      <c r="W232" s="141">
        <f t="shared" ca="1" si="323"/>
        <v>33636363.63636364</v>
      </c>
      <c r="X232" s="141">
        <f t="shared" ca="1" si="323"/>
        <v>33636363.63636364</v>
      </c>
      <c r="Y232" s="141">
        <f t="shared" ca="1" si="323"/>
        <v>33636363.63636364</v>
      </c>
      <c r="Z232" s="141">
        <f t="shared" ca="1" si="323"/>
        <v>33636363.63636364</v>
      </c>
      <c r="AA232" s="141">
        <f t="shared" ca="1" si="323"/>
        <v>33636363.63636364</v>
      </c>
      <c r="AB232" s="141">
        <f t="shared" ca="1" si="323"/>
        <v>33636363.63636364</v>
      </c>
      <c r="AC232" s="141">
        <f t="shared" ca="1" si="323"/>
        <v>33636363.63636364</v>
      </c>
      <c r="AD232" s="141">
        <f t="shared" ca="1" si="323"/>
        <v>33636363.63636364</v>
      </c>
    </row>
    <row r="233" spans="1:30" ht="13" thickBot="1">
      <c r="B233" s="9"/>
      <c r="C233" s="31">
        <f t="shared" si="325"/>
        <v>2038</v>
      </c>
      <c r="D233" s="6" t="s">
        <v>21</v>
      </c>
      <c r="E233" s="186">
        <f ca="1">OFFSET('Regulatory Asset Base'!$X$156,$D190-1,0)</f>
        <v>439473684.21052629</v>
      </c>
      <c r="F233" s="141">
        <f t="shared" si="324"/>
        <v>0</v>
      </c>
      <c r="G233" s="141">
        <f t="shared" si="324"/>
        <v>0</v>
      </c>
      <c r="H233" s="141">
        <f t="shared" si="324"/>
        <v>0</v>
      </c>
      <c r="I233" s="141">
        <f t="shared" si="324"/>
        <v>0</v>
      </c>
      <c r="J233" s="141">
        <f t="shared" si="324"/>
        <v>0</v>
      </c>
      <c r="K233" s="141">
        <f t="shared" si="324"/>
        <v>0</v>
      </c>
      <c r="L233" s="141">
        <f t="shared" si="324"/>
        <v>0</v>
      </c>
      <c r="M233" s="141">
        <f t="shared" si="323"/>
        <v>0</v>
      </c>
      <c r="N233" s="141">
        <f t="shared" si="323"/>
        <v>0</v>
      </c>
      <c r="O233" s="141">
        <f t="shared" si="323"/>
        <v>0</v>
      </c>
      <c r="P233" s="141">
        <f t="shared" si="323"/>
        <v>0</v>
      </c>
      <c r="Q233" s="141">
        <f t="shared" si="323"/>
        <v>0</v>
      </c>
      <c r="R233" s="141">
        <f t="shared" si="323"/>
        <v>0</v>
      </c>
      <c r="S233" s="141">
        <f t="shared" si="323"/>
        <v>0</v>
      </c>
      <c r="T233" s="141">
        <f t="shared" ref="M233:AD238" ca="1" si="326">IF(T$4&lt;$C233,0,IF(T$4&gt;=$C233+$D$14,0,$E233/$D$14))</f>
        <v>21973684.210526314</v>
      </c>
      <c r="U233" s="141">
        <f t="shared" ca="1" si="326"/>
        <v>21973684.210526314</v>
      </c>
      <c r="V233" s="141">
        <f t="shared" ca="1" si="326"/>
        <v>21973684.210526314</v>
      </c>
      <c r="W233" s="141">
        <f t="shared" ca="1" si="326"/>
        <v>21973684.210526314</v>
      </c>
      <c r="X233" s="141">
        <f t="shared" ca="1" si="326"/>
        <v>21973684.210526314</v>
      </c>
      <c r="Y233" s="141">
        <f t="shared" ca="1" si="326"/>
        <v>21973684.210526314</v>
      </c>
      <c r="Z233" s="141">
        <f t="shared" ca="1" si="326"/>
        <v>21973684.210526314</v>
      </c>
      <c r="AA233" s="141">
        <f t="shared" ca="1" si="326"/>
        <v>21973684.210526314</v>
      </c>
      <c r="AB233" s="141">
        <f t="shared" ca="1" si="326"/>
        <v>21973684.210526314</v>
      </c>
      <c r="AC233" s="141">
        <f t="shared" ca="1" si="326"/>
        <v>21973684.210526314</v>
      </c>
      <c r="AD233" s="141">
        <f t="shared" ca="1" si="326"/>
        <v>21973684.210526314</v>
      </c>
    </row>
    <row r="234" spans="1:30" ht="13" thickBot="1">
      <c r="B234" s="9"/>
      <c r="C234" s="31">
        <f t="shared" si="325"/>
        <v>2039</v>
      </c>
      <c r="D234" s="6" t="s">
        <v>21</v>
      </c>
      <c r="E234" s="186">
        <f ca="1">OFFSET('Regulatory Asset Base'!$Y$156,$D190-1,0)</f>
        <v>569230769.23076928</v>
      </c>
      <c r="F234" s="141">
        <f t="shared" si="324"/>
        <v>0</v>
      </c>
      <c r="G234" s="141">
        <f t="shared" si="324"/>
        <v>0</v>
      </c>
      <c r="H234" s="141">
        <f t="shared" si="324"/>
        <v>0</v>
      </c>
      <c r="I234" s="141">
        <f t="shared" si="324"/>
        <v>0</v>
      </c>
      <c r="J234" s="141">
        <f t="shared" si="324"/>
        <v>0</v>
      </c>
      <c r="K234" s="141">
        <f t="shared" si="324"/>
        <v>0</v>
      </c>
      <c r="L234" s="141">
        <f t="shared" si="324"/>
        <v>0</v>
      </c>
      <c r="M234" s="141">
        <f t="shared" si="326"/>
        <v>0</v>
      </c>
      <c r="N234" s="141">
        <f t="shared" si="326"/>
        <v>0</v>
      </c>
      <c r="O234" s="141">
        <f t="shared" si="326"/>
        <v>0</v>
      </c>
      <c r="P234" s="141">
        <f t="shared" si="326"/>
        <v>0</v>
      </c>
      <c r="Q234" s="141">
        <f t="shared" si="326"/>
        <v>0</v>
      </c>
      <c r="R234" s="141">
        <f t="shared" si="326"/>
        <v>0</v>
      </c>
      <c r="S234" s="141">
        <f t="shared" si="326"/>
        <v>0</v>
      </c>
      <c r="T234" s="141">
        <f t="shared" si="326"/>
        <v>0</v>
      </c>
      <c r="U234" s="141">
        <f t="shared" ca="1" si="326"/>
        <v>28461538.461538464</v>
      </c>
      <c r="V234" s="141">
        <f t="shared" ca="1" si="326"/>
        <v>28461538.461538464</v>
      </c>
      <c r="W234" s="141">
        <f t="shared" ca="1" si="326"/>
        <v>28461538.461538464</v>
      </c>
      <c r="X234" s="141">
        <f t="shared" ca="1" si="326"/>
        <v>28461538.461538464</v>
      </c>
      <c r="Y234" s="141">
        <f t="shared" ca="1" si="326"/>
        <v>28461538.461538464</v>
      </c>
      <c r="Z234" s="141">
        <f t="shared" ca="1" si="326"/>
        <v>28461538.461538464</v>
      </c>
      <c r="AA234" s="141">
        <f t="shared" ca="1" si="326"/>
        <v>28461538.461538464</v>
      </c>
      <c r="AB234" s="141">
        <f t="shared" ca="1" si="326"/>
        <v>28461538.461538464</v>
      </c>
      <c r="AC234" s="141">
        <f t="shared" ca="1" si="326"/>
        <v>28461538.461538464</v>
      </c>
      <c r="AD234" s="141">
        <f t="shared" ca="1" si="326"/>
        <v>28461538.461538464</v>
      </c>
    </row>
    <row r="235" spans="1:30" ht="13" thickBot="1">
      <c r="B235" s="9"/>
      <c r="C235" s="31">
        <f t="shared" si="325"/>
        <v>2040</v>
      </c>
      <c r="D235" s="6" t="s">
        <v>21</v>
      </c>
      <c r="E235" s="186">
        <f ca="1">OFFSET('Regulatory Asset Base'!$Z$156,$D190-1,0)</f>
        <v>434928229.66507173</v>
      </c>
      <c r="F235" s="141">
        <f t="shared" si="324"/>
        <v>0</v>
      </c>
      <c r="G235" s="141">
        <f t="shared" si="324"/>
        <v>0</v>
      </c>
      <c r="H235" s="141">
        <f t="shared" si="324"/>
        <v>0</v>
      </c>
      <c r="I235" s="141">
        <f t="shared" si="324"/>
        <v>0</v>
      </c>
      <c r="J235" s="141">
        <f t="shared" si="324"/>
        <v>0</v>
      </c>
      <c r="K235" s="141">
        <f t="shared" si="324"/>
        <v>0</v>
      </c>
      <c r="L235" s="141">
        <f t="shared" si="324"/>
        <v>0</v>
      </c>
      <c r="M235" s="141">
        <f t="shared" si="326"/>
        <v>0</v>
      </c>
      <c r="N235" s="141">
        <f t="shared" si="326"/>
        <v>0</v>
      </c>
      <c r="O235" s="141">
        <f t="shared" si="326"/>
        <v>0</v>
      </c>
      <c r="P235" s="141">
        <f t="shared" si="326"/>
        <v>0</v>
      </c>
      <c r="Q235" s="141">
        <f t="shared" si="326"/>
        <v>0</v>
      </c>
      <c r="R235" s="141">
        <f t="shared" si="326"/>
        <v>0</v>
      </c>
      <c r="S235" s="141">
        <f t="shared" si="326"/>
        <v>0</v>
      </c>
      <c r="T235" s="141">
        <f t="shared" si="326"/>
        <v>0</v>
      </c>
      <c r="U235" s="141">
        <f t="shared" si="326"/>
        <v>0</v>
      </c>
      <c r="V235" s="141">
        <f t="shared" ca="1" si="326"/>
        <v>21746411.483253587</v>
      </c>
      <c r="W235" s="141">
        <f t="shared" ca="1" si="326"/>
        <v>21746411.483253587</v>
      </c>
      <c r="X235" s="141">
        <f t="shared" ca="1" si="326"/>
        <v>21746411.483253587</v>
      </c>
      <c r="Y235" s="141">
        <f t="shared" ca="1" si="326"/>
        <v>21746411.483253587</v>
      </c>
      <c r="Z235" s="141">
        <f t="shared" ca="1" si="326"/>
        <v>21746411.483253587</v>
      </c>
      <c r="AA235" s="141">
        <f t="shared" ca="1" si="326"/>
        <v>21746411.483253587</v>
      </c>
      <c r="AB235" s="141">
        <f t="shared" ca="1" si="326"/>
        <v>21746411.483253587</v>
      </c>
      <c r="AC235" s="141">
        <f t="shared" ca="1" si="326"/>
        <v>21746411.483253587</v>
      </c>
      <c r="AD235" s="141">
        <f t="shared" ca="1" si="326"/>
        <v>21746411.483253587</v>
      </c>
    </row>
    <row r="236" spans="1:30" ht="13" thickBot="1">
      <c r="B236" s="9"/>
      <c r="C236" s="31">
        <f t="shared" si="325"/>
        <v>2041</v>
      </c>
      <c r="D236" s="6" t="s">
        <v>21</v>
      </c>
      <c r="E236" s="186">
        <f ca="1">OFFSET('Regulatory Asset Base'!$AA$156,$D190-1,0)</f>
        <v>45454545.454545453</v>
      </c>
      <c r="F236" s="141">
        <f t="shared" si="324"/>
        <v>0</v>
      </c>
      <c r="G236" s="141">
        <f t="shared" si="324"/>
        <v>0</v>
      </c>
      <c r="H236" s="141">
        <f t="shared" si="324"/>
        <v>0</v>
      </c>
      <c r="I236" s="141">
        <f t="shared" si="324"/>
        <v>0</v>
      </c>
      <c r="J236" s="141">
        <f t="shared" si="324"/>
        <v>0</v>
      </c>
      <c r="K236" s="141">
        <f t="shared" si="324"/>
        <v>0</v>
      </c>
      <c r="L236" s="141">
        <f t="shared" si="324"/>
        <v>0</v>
      </c>
      <c r="M236" s="141">
        <f t="shared" si="326"/>
        <v>0</v>
      </c>
      <c r="N236" s="141">
        <f t="shared" si="326"/>
        <v>0</v>
      </c>
      <c r="O236" s="141">
        <f t="shared" si="326"/>
        <v>0</v>
      </c>
      <c r="P236" s="141">
        <f t="shared" si="326"/>
        <v>0</v>
      </c>
      <c r="Q236" s="141">
        <f t="shared" si="326"/>
        <v>0</v>
      </c>
      <c r="R236" s="141">
        <f t="shared" si="326"/>
        <v>0</v>
      </c>
      <c r="S236" s="141">
        <f t="shared" si="326"/>
        <v>0</v>
      </c>
      <c r="T236" s="141">
        <f t="shared" si="326"/>
        <v>0</v>
      </c>
      <c r="U236" s="141">
        <f t="shared" si="326"/>
        <v>0</v>
      </c>
      <c r="V236" s="141">
        <f t="shared" si="326"/>
        <v>0</v>
      </c>
      <c r="W236" s="141">
        <f t="shared" ca="1" si="326"/>
        <v>2272727.2727272725</v>
      </c>
      <c r="X236" s="141">
        <f t="shared" ca="1" si="326"/>
        <v>2272727.2727272725</v>
      </c>
      <c r="Y236" s="141">
        <f t="shared" ca="1" si="326"/>
        <v>2272727.2727272725</v>
      </c>
      <c r="Z236" s="141">
        <f t="shared" ca="1" si="326"/>
        <v>2272727.2727272725</v>
      </c>
      <c r="AA236" s="141">
        <f t="shared" ca="1" si="326"/>
        <v>2272727.2727272725</v>
      </c>
      <c r="AB236" s="141">
        <f t="shared" ca="1" si="326"/>
        <v>2272727.2727272725</v>
      </c>
      <c r="AC236" s="141">
        <f t="shared" ca="1" si="326"/>
        <v>2272727.2727272725</v>
      </c>
      <c r="AD236" s="141">
        <f t="shared" ca="1" si="326"/>
        <v>2272727.2727272725</v>
      </c>
    </row>
    <row r="237" spans="1:30" ht="11.5" customHeight="1" thickBot="1">
      <c r="B237" s="9"/>
      <c r="C237" s="31">
        <f t="shared" si="325"/>
        <v>2042</v>
      </c>
      <c r="D237" s="6" t="s">
        <v>21</v>
      </c>
      <c r="E237" s="186">
        <f ca="1">OFFSET('Regulatory Asset Base'!$AB$156,$D190-1,0)</f>
        <v>0</v>
      </c>
      <c r="F237" s="141">
        <f t="shared" si="324"/>
        <v>0</v>
      </c>
      <c r="G237" s="141">
        <f t="shared" si="324"/>
        <v>0</v>
      </c>
      <c r="H237" s="141">
        <f t="shared" si="324"/>
        <v>0</v>
      </c>
      <c r="I237" s="141">
        <f t="shared" si="324"/>
        <v>0</v>
      </c>
      <c r="J237" s="141">
        <f t="shared" si="324"/>
        <v>0</v>
      </c>
      <c r="K237" s="141">
        <f t="shared" si="324"/>
        <v>0</v>
      </c>
      <c r="L237" s="141">
        <f t="shared" si="324"/>
        <v>0</v>
      </c>
      <c r="M237" s="141">
        <f t="shared" si="326"/>
        <v>0</v>
      </c>
      <c r="N237" s="141">
        <f t="shared" si="326"/>
        <v>0</v>
      </c>
      <c r="O237" s="141">
        <f t="shared" si="326"/>
        <v>0</v>
      </c>
      <c r="P237" s="141">
        <f t="shared" si="326"/>
        <v>0</v>
      </c>
      <c r="Q237" s="141">
        <f t="shared" si="326"/>
        <v>0</v>
      </c>
      <c r="R237" s="141">
        <f t="shared" si="326"/>
        <v>0</v>
      </c>
      <c r="S237" s="141">
        <f t="shared" si="326"/>
        <v>0</v>
      </c>
      <c r="T237" s="141">
        <f t="shared" si="326"/>
        <v>0</v>
      </c>
      <c r="U237" s="141">
        <f t="shared" si="326"/>
        <v>0</v>
      </c>
      <c r="V237" s="141">
        <f t="shared" si="326"/>
        <v>0</v>
      </c>
      <c r="W237" s="141">
        <f t="shared" si="326"/>
        <v>0</v>
      </c>
      <c r="X237" s="141">
        <f t="shared" ca="1" si="326"/>
        <v>0</v>
      </c>
      <c r="Y237" s="141">
        <f t="shared" ca="1" si="326"/>
        <v>0</v>
      </c>
      <c r="Z237" s="141">
        <f t="shared" ca="1" si="326"/>
        <v>0</v>
      </c>
      <c r="AA237" s="141">
        <f t="shared" ca="1" si="326"/>
        <v>0</v>
      </c>
      <c r="AB237" s="141">
        <f t="shared" ca="1" si="326"/>
        <v>0</v>
      </c>
      <c r="AC237" s="141">
        <f t="shared" ca="1" si="326"/>
        <v>0</v>
      </c>
      <c r="AD237" s="141">
        <f t="shared" ca="1" si="326"/>
        <v>0</v>
      </c>
    </row>
    <row r="238" spans="1:30" ht="13" thickBot="1">
      <c r="B238" s="9"/>
      <c r="C238" s="31">
        <f t="shared" si="325"/>
        <v>2043</v>
      </c>
      <c r="D238" s="6" t="s">
        <v>21</v>
      </c>
      <c r="E238" s="186">
        <f ca="1">OFFSET('Regulatory Asset Base'!$AC$156,$D190-1,0)</f>
        <v>0</v>
      </c>
      <c r="F238" s="141">
        <f t="shared" si="324"/>
        <v>0</v>
      </c>
      <c r="G238" s="141">
        <f t="shared" si="324"/>
        <v>0</v>
      </c>
      <c r="H238" s="141">
        <f t="shared" si="324"/>
        <v>0</v>
      </c>
      <c r="I238" s="141">
        <f t="shared" si="324"/>
        <v>0</v>
      </c>
      <c r="J238" s="141">
        <f t="shared" si="324"/>
        <v>0</v>
      </c>
      <c r="K238" s="141">
        <f t="shared" si="324"/>
        <v>0</v>
      </c>
      <c r="L238" s="141">
        <f t="shared" si="324"/>
        <v>0</v>
      </c>
      <c r="M238" s="141">
        <f t="shared" si="326"/>
        <v>0</v>
      </c>
      <c r="N238" s="141">
        <f t="shared" si="326"/>
        <v>0</v>
      </c>
      <c r="O238" s="141">
        <f t="shared" si="326"/>
        <v>0</v>
      </c>
      <c r="P238" s="141">
        <f t="shared" si="326"/>
        <v>0</v>
      </c>
      <c r="Q238" s="141">
        <f t="shared" si="326"/>
        <v>0</v>
      </c>
      <c r="R238" s="141">
        <f t="shared" si="326"/>
        <v>0</v>
      </c>
      <c r="S238" s="141">
        <f t="shared" si="326"/>
        <v>0</v>
      </c>
      <c r="T238" s="141">
        <f t="shared" si="326"/>
        <v>0</v>
      </c>
      <c r="U238" s="141">
        <f t="shared" si="326"/>
        <v>0</v>
      </c>
      <c r="V238" s="141">
        <f t="shared" si="326"/>
        <v>0</v>
      </c>
      <c r="W238" s="141">
        <f t="shared" si="326"/>
        <v>0</v>
      </c>
      <c r="X238" s="141">
        <f t="shared" si="326"/>
        <v>0</v>
      </c>
      <c r="Y238" s="141">
        <f t="shared" ca="1" si="326"/>
        <v>0</v>
      </c>
      <c r="Z238" s="141">
        <f t="shared" ca="1" si="326"/>
        <v>0</v>
      </c>
      <c r="AA238" s="141">
        <f t="shared" ca="1" si="326"/>
        <v>0</v>
      </c>
      <c r="AB238" s="141">
        <f t="shared" ca="1" si="326"/>
        <v>0</v>
      </c>
      <c r="AC238" s="141">
        <f t="shared" ca="1" si="326"/>
        <v>0</v>
      </c>
      <c r="AD238" s="141">
        <f t="shared" ca="1" si="326"/>
        <v>0</v>
      </c>
    </row>
    <row r="239" spans="1:30" s="54" customFormat="1" ht="13.5" thickBot="1">
      <c r="A239" s="184"/>
      <c r="B239" s="185"/>
      <c r="C239" s="183" t="s">
        <v>166</v>
      </c>
      <c r="D239" s="6" t="s">
        <v>21</v>
      </c>
      <c r="E239" s="187"/>
      <c r="F239" s="188">
        <f>SUM(F219:F238)</f>
        <v>0</v>
      </c>
      <c r="G239" s="188">
        <f t="shared" ref="G239" ca="1" si="327">SUM(G219:G238)</f>
        <v>24666666.666666664</v>
      </c>
      <c r="H239" s="188">
        <f t="shared" ref="H239" ca="1" si="328">SUM(H219:H238)</f>
        <v>55500000</v>
      </c>
      <c r="I239" s="188">
        <f t="shared" ref="I239" ca="1" si="329">SUM(I219:I238)</f>
        <v>56815789.473684214</v>
      </c>
      <c r="J239" s="188">
        <f t="shared" ref="J239" ca="1" si="330">SUM(J219:J238)</f>
        <v>56815789.473684214</v>
      </c>
      <c r="K239" s="188">
        <f t="shared" ref="K239" ca="1" si="331">SUM(K219:K238)</f>
        <v>79940789.473684222</v>
      </c>
      <c r="L239" s="188">
        <f t="shared" ref="L239" ca="1" si="332">SUM(L219:L238)</f>
        <v>82213516.746411487</v>
      </c>
      <c r="M239" s="188">
        <f t="shared" ref="M239" ca="1" si="333">SUM(M219:M238)</f>
        <v>84296850.079744816</v>
      </c>
      <c r="N239" s="188">
        <f t="shared" ref="N239" ca="1" si="334">SUM(N219:N238)</f>
        <v>84296850.079744816</v>
      </c>
      <c r="O239" s="188">
        <f t="shared" ref="O239" ca="1" si="335">SUM(O219:O238)</f>
        <v>106061555.96209776</v>
      </c>
      <c r="P239" s="188">
        <f t="shared" ref="P239" ca="1" si="336">SUM(P219:P238)</f>
        <v>141260419.59846139</v>
      </c>
      <c r="Q239" s="188">
        <f t="shared" ref="Q239" ca="1" si="337">SUM(Q219:Q238)</f>
        <v>141260419.59846139</v>
      </c>
      <c r="R239" s="188">
        <f t="shared" ref="R239" ca="1" si="338">SUM(R219:R238)</f>
        <v>141260419.59846139</v>
      </c>
      <c r="S239" s="188">
        <f t="shared" ref="S239" ca="1" si="339">SUM(S219:S238)</f>
        <v>174896783.23482502</v>
      </c>
      <c r="T239" s="188">
        <f t="shared" ref="T239" ca="1" si="340">SUM(T219:T238)</f>
        <v>196870467.44535133</v>
      </c>
      <c r="U239" s="188">
        <f t="shared" ref="U239" ca="1" si="341">SUM(U219:U238)</f>
        <v>225332005.9068898</v>
      </c>
      <c r="V239" s="188">
        <f t="shared" ref="V239" ca="1" si="342">SUM(V219:V238)</f>
        <v>247078417.39014339</v>
      </c>
      <c r="W239" s="188">
        <f t="shared" ref="W239" ca="1" si="343">SUM(W219:W238)</f>
        <v>249351144.66287068</v>
      </c>
      <c r="X239" s="188">
        <f t="shared" ref="X239" ca="1" si="344">SUM(X219:X238)</f>
        <v>249351144.66287068</v>
      </c>
      <c r="Y239" s="188">
        <f t="shared" ref="Y239" ca="1" si="345">SUM(Y219:Y238)</f>
        <v>249351144.66287068</v>
      </c>
      <c r="Z239" s="188">
        <f t="shared" ref="Z239" ca="1" si="346">SUM(Z219:Z238)</f>
        <v>249351144.66287068</v>
      </c>
      <c r="AA239" s="188">
        <f t="shared" ref="AA239" ca="1" si="347">SUM(AA219:AA238)</f>
        <v>224684477.99620405</v>
      </c>
      <c r="AB239" s="188">
        <f t="shared" ref="AB239" ca="1" si="348">SUM(AB219:AB238)</f>
        <v>193851144.66287068</v>
      </c>
      <c r="AC239" s="188">
        <f t="shared" ref="AC239" ca="1" si="349">SUM(AC219:AC238)</f>
        <v>192535355.18918648</v>
      </c>
      <c r="AD239" s="188">
        <f t="shared" ref="AD239" ca="1" si="350">SUM(AD219:AD238)</f>
        <v>192535355.18918648</v>
      </c>
    </row>
    <row r="240" spans="1:30">
      <c r="D240" s="18"/>
    </row>
    <row r="242" spans="1:30" s="101" customFormat="1" ht="13">
      <c r="A242" s="130"/>
      <c r="B242" s="132">
        <f>D242+2</f>
        <v>7</v>
      </c>
      <c r="C242" s="130" t="str">
        <f>LOOKUP(D242,$B$11:$C$20)</f>
        <v>Transformers</v>
      </c>
      <c r="D242" s="130">
        <v>5</v>
      </c>
      <c r="E242" s="130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</row>
    <row r="243" spans="1:30">
      <c r="A243" s="46"/>
      <c r="B243" s="14"/>
      <c r="C243" s="13"/>
      <c r="D243" s="21"/>
      <c r="E243" s="12"/>
      <c r="F243" s="3"/>
      <c r="G243" s="2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30" ht="14.5" customHeight="1">
      <c r="A244" s="22"/>
      <c r="B244" s="47"/>
      <c r="C244" s="47" t="s">
        <v>48</v>
      </c>
      <c r="D244" s="12"/>
      <c r="E244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30"/>
      <c r="Q244" s="30"/>
      <c r="R244" s="30"/>
      <c r="S244" s="30"/>
      <c r="T244" s="30"/>
      <c r="U244" s="30"/>
    </row>
    <row r="245" spans="1:30">
      <c r="A245" s="10"/>
      <c r="B245" s="10"/>
      <c r="C245" s="10"/>
      <c r="D245" s="257"/>
      <c r="E245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</row>
    <row r="246" spans="1:30" ht="12" customHeight="1">
      <c r="A246" s="10"/>
      <c r="B246" s="10"/>
      <c r="C246" s="10"/>
      <c r="D246" s="257"/>
      <c r="E246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</row>
    <row r="247" spans="1:30" ht="11.5" customHeight="1">
      <c r="A247" s="10"/>
      <c r="B247" s="10"/>
      <c r="C247" s="76" t="s">
        <v>165</v>
      </c>
      <c r="D247" s="258" t="s">
        <v>21</v>
      </c>
      <c r="E247"/>
      <c r="F247" s="182">
        <f>LOOKUP(D242,$B$11:$B$20,$F$11:$F$20)</f>
        <v>33570700000</v>
      </c>
      <c r="G247" s="139">
        <f>F247</f>
        <v>33570700000</v>
      </c>
      <c r="H247" s="139">
        <f>G247</f>
        <v>33570700000</v>
      </c>
      <c r="I247" s="139">
        <f t="shared" ref="I247:AD247" si="351">H247</f>
        <v>33570700000</v>
      </c>
      <c r="J247" s="139">
        <f t="shared" si="351"/>
        <v>33570700000</v>
      </c>
      <c r="K247" s="139">
        <f t="shared" si="351"/>
        <v>33570700000</v>
      </c>
      <c r="L247" s="139">
        <f t="shared" si="351"/>
        <v>33570700000</v>
      </c>
      <c r="M247" s="139">
        <f t="shared" si="351"/>
        <v>33570700000</v>
      </c>
      <c r="N247" s="139">
        <f t="shared" si="351"/>
        <v>33570700000</v>
      </c>
      <c r="O247" s="139">
        <f t="shared" si="351"/>
        <v>33570700000</v>
      </c>
      <c r="P247" s="139">
        <f t="shared" si="351"/>
        <v>33570700000</v>
      </c>
      <c r="Q247" s="139">
        <f t="shared" si="351"/>
        <v>33570700000</v>
      </c>
      <c r="R247" s="139">
        <f t="shared" si="351"/>
        <v>33570700000</v>
      </c>
      <c r="S247" s="139">
        <f t="shared" si="351"/>
        <v>33570700000</v>
      </c>
      <c r="T247" s="139">
        <f t="shared" si="351"/>
        <v>33570700000</v>
      </c>
      <c r="U247" s="139">
        <f t="shared" si="351"/>
        <v>33570700000</v>
      </c>
      <c r="V247" s="139">
        <f t="shared" si="351"/>
        <v>33570700000</v>
      </c>
      <c r="W247" s="139">
        <f t="shared" si="351"/>
        <v>33570700000</v>
      </c>
      <c r="X247" s="139">
        <f t="shared" si="351"/>
        <v>33570700000</v>
      </c>
      <c r="Y247" s="139">
        <f t="shared" si="351"/>
        <v>33570700000</v>
      </c>
      <c r="Z247" s="139">
        <f t="shared" si="351"/>
        <v>33570700000</v>
      </c>
      <c r="AA247" s="139">
        <f t="shared" si="351"/>
        <v>33570700000</v>
      </c>
      <c r="AB247" s="139">
        <f t="shared" si="351"/>
        <v>33570700000</v>
      </c>
      <c r="AC247" s="139">
        <f t="shared" si="351"/>
        <v>33570700000</v>
      </c>
      <c r="AD247" s="139">
        <f t="shared" si="351"/>
        <v>33570700000</v>
      </c>
    </row>
    <row r="248" spans="1:30" ht="11.5" customHeight="1">
      <c r="A248" s="10"/>
      <c r="B248" s="10"/>
      <c r="C248" s="76" t="s">
        <v>163</v>
      </c>
      <c r="D248" s="258" t="s">
        <v>21</v>
      </c>
      <c r="E248"/>
      <c r="F248" s="182"/>
      <c r="G248" s="139">
        <f>F253</f>
        <v>33570700000</v>
      </c>
      <c r="H248" s="139">
        <f>G253</f>
        <v>31892165000</v>
      </c>
      <c r="I248" s="139">
        <f t="shared" ref="I248:Z248" si="352">H253</f>
        <v>30213630000</v>
      </c>
      <c r="J248" s="139">
        <f t="shared" si="352"/>
        <v>28535095000</v>
      </c>
      <c r="K248" s="139">
        <f t="shared" si="352"/>
        <v>26856560000</v>
      </c>
      <c r="L248" s="139">
        <f t="shared" si="352"/>
        <v>25178025000</v>
      </c>
      <c r="M248" s="139">
        <f t="shared" si="352"/>
        <v>23499490000</v>
      </c>
      <c r="N248" s="139">
        <f t="shared" si="352"/>
        <v>21820955000</v>
      </c>
      <c r="O248" s="139">
        <f t="shared" si="352"/>
        <v>20142420000</v>
      </c>
      <c r="P248" s="139">
        <f t="shared" si="352"/>
        <v>18463885000</v>
      </c>
      <c r="Q248" s="139">
        <f t="shared" si="352"/>
        <v>16785350000</v>
      </c>
      <c r="R248" s="139">
        <f t="shared" si="352"/>
        <v>15106815000</v>
      </c>
      <c r="S248" s="139">
        <f t="shared" si="352"/>
        <v>13428280000</v>
      </c>
      <c r="T248" s="139">
        <f t="shared" si="352"/>
        <v>11749745000</v>
      </c>
      <c r="U248" s="139">
        <f t="shared" si="352"/>
        <v>10071210000</v>
      </c>
      <c r="V248" s="139">
        <f t="shared" si="352"/>
        <v>8392675000</v>
      </c>
      <c r="W248" s="139">
        <f t="shared" si="352"/>
        <v>6714140000</v>
      </c>
      <c r="X248" s="139">
        <f t="shared" si="352"/>
        <v>5035605000</v>
      </c>
      <c r="Y248" s="139">
        <f t="shared" si="352"/>
        <v>3357070000</v>
      </c>
      <c r="Z248" s="139">
        <f t="shared" si="352"/>
        <v>1678535000</v>
      </c>
      <c r="AA248" s="139">
        <f>Z253</f>
        <v>0</v>
      </c>
      <c r="AB248" s="139">
        <f t="shared" ref="AB248:AD248" si="353">AA253</f>
        <v>0</v>
      </c>
      <c r="AC248" s="139">
        <f t="shared" si="353"/>
        <v>0</v>
      </c>
      <c r="AD248" s="139">
        <f t="shared" si="353"/>
        <v>0</v>
      </c>
    </row>
    <row r="249" spans="1:30">
      <c r="A249" s="10"/>
      <c r="B249" s="10"/>
      <c r="C249" s="76" t="s">
        <v>162</v>
      </c>
      <c r="D249" s="258" t="s">
        <v>21</v>
      </c>
      <c r="E249"/>
      <c r="F249" s="140"/>
      <c r="G249" s="140">
        <f t="shared" ref="G249:AD249" si="354">LOOKUP($D242,$B$11:$B$20,$E$11:$E$20)</f>
        <v>0.05</v>
      </c>
      <c r="H249" s="140">
        <f t="shared" si="354"/>
        <v>0.05</v>
      </c>
      <c r="I249" s="140">
        <f t="shared" si="354"/>
        <v>0.05</v>
      </c>
      <c r="J249" s="140">
        <f t="shared" si="354"/>
        <v>0.05</v>
      </c>
      <c r="K249" s="140">
        <f t="shared" si="354"/>
        <v>0.05</v>
      </c>
      <c r="L249" s="140">
        <f t="shared" si="354"/>
        <v>0.05</v>
      </c>
      <c r="M249" s="140">
        <f t="shared" si="354"/>
        <v>0.05</v>
      </c>
      <c r="N249" s="140">
        <f t="shared" si="354"/>
        <v>0.05</v>
      </c>
      <c r="O249" s="140">
        <f t="shared" si="354"/>
        <v>0.05</v>
      </c>
      <c r="P249" s="140">
        <f t="shared" si="354"/>
        <v>0.05</v>
      </c>
      <c r="Q249" s="140">
        <f t="shared" si="354"/>
        <v>0.05</v>
      </c>
      <c r="R249" s="140">
        <f t="shared" si="354"/>
        <v>0.05</v>
      </c>
      <c r="S249" s="140">
        <f t="shared" si="354"/>
        <v>0.05</v>
      </c>
      <c r="T249" s="140">
        <f t="shared" si="354"/>
        <v>0.05</v>
      </c>
      <c r="U249" s="140">
        <f t="shared" si="354"/>
        <v>0.05</v>
      </c>
      <c r="V249" s="140">
        <f t="shared" si="354"/>
        <v>0.05</v>
      </c>
      <c r="W249" s="140">
        <f t="shared" si="354"/>
        <v>0.05</v>
      </c>
      <c r="X249" s="140">
        <f t="shared" si="354"/>
        <v>0.05</v>
      </c>
      <c r="Y249" s="140">
        <f t="shared" si="354"/>
        <v>0.05</v>
      </c>
      <c r="Z249" s="140">
        <f t="shared" si="354"/>
        <v>0.05</v>
      </c>
      <c r="AA249" s="140">
        <f t="shared" si="354"/>
        <v>0.05</v>
      </c>
      <c r="AB249" s="140">
        <f t="shared" si="354"/>
        <v>0.05</v>
      </c>
      <c r="AC249" s="140">
        <f t="shared" si="354"/>
        <v>0.05</v>
      </c>
      <c r="AD249" s="140">
        <f t="shared" si="354"/>
        <v>0.05</v>
      </c>
    </row>
    <row r="250" spans="1:30">
      <c r="A250" s="10"/>
      <c r="B250" s="10"/>
      <c r="C250" s="76" t="s">
        <v>13</v>
      </c>
      <c r="D250" s="258" t="s">
        <v>21</v>
      </c>
      <c r="E250"/>
      <c r="F250" s="139">
        <f t="shared" ref="F250:N250" si="355">E252</f>
        <v>0</v>
      </c>
      <c r="G250" s="139">
        <f t="shared" si="355"/>
        <v>0</v>
      </c>
      <c r="H250" s="139">
        <f t="shared" si="355"/>
        <v>1678535000</v>
      </c>
      <c r="I250" s="139">
        <f t="shared" si="355"/>
        <v>3357070000</v>
      </c>
      <c r="J250" s="139">
        <f t="shared" si="355"/>
        <v>5035605000</v>
      </c>
      <c r="K250" s="139">
        <f t="shared" si="355"/>
        <v>6714140000</v>
      </c>
      <c r="L250" s="139">
        <f t="shared" si="355"/>
        <v>8392675000</v>
      </c>
      <c r="M250" s="139">
        <f t="shared" si="355"/>
        <v>10071210000</v>
      </c>
      <c r="N250" s="139">
        <f t="shared" si="355"/>
        <v>11749745000</v>
      </c>
      <c r="O250" s="139">
        <f t="shared" ref="O250" si="356">N252</f>
        <v>13428280000</v>
      </c>
      <c r="P250" s="139">
        <f t="shared" ref="P250" si="357">O252</f>
        <v>15106815000</v>
      </c>
      <c r="Q250" s="139">
        <f t="shared" ref="Q250" si="358">P252</f>
        <v>16785350000</v>
      </c>
      <c r="R250" s="139">
        <f t="shared" ref="R250" si="359">Q252</f>
        <v>18463885000</v>
      </c>
      <c r="S250" s="139">
        <f t="shared" ref="S250" si="360">R252</f>
        <v>20142420000</v>
      </c>
      <c r="T250" s="139">
        <f t="shared" ref="T250" si="361">S252</f>
        <v>21820955000</v>
      </c>
      <c r="U250" s="139">
        <f t="shared" ref="U250" si="362">T252</f>
        <v>23499490000</v>
      </c>
      <c r="V250" s="139">
        <f t="shared" ref="V250" si="363">U252</f>
        <v>25178025000</v>
      </c>
      <c r="W250" s="139">
        <f t="shared" ref="W250" si="364">V252</f>
        <v>26856560000</v>
      </c>
      <c r="X250" s="139">
        <f t="shared" ref="X250" si="365">W252</f>
        <v>28535095000</v>
      </c>
      <c r="Y250" s="139">
        <f t="shared" ref="Y250" si="366">X252</f>
        <v>30213630000</v>
      </c>
      <c r="Z250" s="139">
        <f t="shared" ref="Z250" si="367">Y252</f>
        <v>31892165000</v>
      </c>
      <c r="AA250" s="139">
        <f t="shared" ref="AA250" si="368">Z252</f>
        <v>33570700000</v>
      </c>
      <c r="AB250" s="139">
        <f t="shared" ref="AB250" si="369">AA252</f>
        <v>33570700000</v>
      </c>
      <c r="AC250" s="139">
        <f t="shared" ref="AC250" si="370">AB252</f>
        <v>33570700000</v>
      </c>
      <c r="AD250" s="139">
        <f t="shared" ref="AD250" si="371">AC252</f>
        <v>33570700000</v>
      </c>
    </row>
    <row r="251" spans="1:30">
      <c r="A251" s="10"/>
      <c r="B251" s="10"/>
      <c r="C251" s="76" t="s">
        <v>12</v>
      </c>
      <c r="D251" s="258" t="s">
        <v>21</v>
      </c>
      <c r="E251"/>
      <c r="F251" s="139">
        <f t="shared" ref="F251:Y251" si="372">IF(F248&gt;0,F247*F249,0)</f>
        <v>0</v>
      </c>
      <c r="G251" s="139">
        <f t="shared" si="372"/>
        <v>1678535000</v>
      </c>
      <c r="H251" s="139">
        <f t="shared" si="372"/>
        <v>1678535000</v>
      </c>
      <c r="I251" s="139">
        <f t="shared" si="372"/>
        <v>1678535000</v>
      </c>
      <c r="J251" s="139">
        <f t="shared" si="372"/>
        <v>1678535000</v>
      </c>
      <c r="K251" s="139">
        <f t="shared" si="372"/>
        <v>1678535000</v>
      </c>
      <c r="L251" s="139">
        <f t="shared" si="372"/>
        <v>1678535000</v>
      </c>
      <c r="M251" s="139">
        <f t="shared" si="372"/>
        <v>1678535000</v>
      </c>
      <c r="N251" s="139">
        <f t="shared" si="372"/>
        <v>1678535000</v>
      </c>
      <c r="O251" s="139">
        <f t="shared" si="372"/>
        <v>1678535000</v>
      </c>
      <c r="P251" s="139">
        <f t="shared" si="372"/>
        <v>1678535000</v>
      </c>
      <c r="Q251" s="139">
        <f t="shared" si="372"/>
        <v>1678535000</v>
      </c>
      <c r="R251" s="139">
        <f t="shared" si="372"/>
        <v>1678535000</v>
      </c>
      <c r="S251" s="139">
        <f t="shared" si="372"/>
        <v>1678535000</v>
      </c>
      <c r="T251" s="139">
        <f t="shared" si="372"/>
        <v>1678535000</v>
      </c>
      <c r="U251" s="139">
        <f t="shared" si="372"/>
        <v>1678535000</v>
      </c>
      <c r="V251" s="139">
        <f t="shared" si="372"/>
        <v>1678535000</v>
      </c>
      <c r="W251" s="139">
        <f t="shared" si="372"/>
        <v>1678535000</v>
      </c>
      <c r="X251" s="139">
        <f t="shared" si="372"/>
        <v>1678535000</v>
      </c>
      <c r="Y251" s="139">
        <f t="shared" si="372"/>
        <v>1678535000</v>
      </c>
      <c r="Z251" s="139">
        <f>IF(Z248&gt;0,Z247*Z249,0)</f>
        <v>1678535000</v>
      </c>
      <c r="AA251" s="139">
        <f>IF(AA248&gt;0,AA247*AA249,0)</f>
        <v>0</v>
      </c>
      <c r="AB251" s="139">
        <f>IF(AB248&gt;0,AB247*AB249,0)</f>
        <v>0</v>
      </c>
      <c r="AC251" s="139">
        <f>IF(AC248&gt;0,AC247*AC249,0)</f>
        <v>0</v>
      </c>
      <c r="AD251" s="139">
        <f>IF(AD248&gt;0,AD247*AD249,0)</f>
        <v>0</v>
      </c>
    </row>
    <row r="252" spans="1:30">
      <c r="A252" s="10"/>
      <c r="B252" s="10"/>
      <c r="C252" s="76" t="s">
        <v>5</v>
      </c>
      <c r="D252" s="258" t="s">
        <v>21</v>
      </c>
      <c r="E252"/>
      <c r="F252" s="139">
        <v>0</v>
      </c>
      <c r="G252" s="139">
        <f t="shared" ref="G252:AD252" si="373">SUM(G250:G251)</f>
        <v>1678535000</v>
      </c>
      <c r="H252" s="139">
        <f t="shared" si="373"/>
        <v>3357070000</v>
      </c>
      <c r="I252" s="139">
        <f t="shared" si="373"/>
        <v>5035605000</v>
      </c>
      <c r="J252" s="139">
        <f t="shared" si="373"/>
        <v>6714140000</v>
      </c>
      <c r="K252" s="139">
        <f t="shared" si="373"/>
        <v>8392675000</v>
      </c>
      <c r="L252" s="139">
        <f t="shared" si="373"/>
        <v>10071210000</v>
      </c>
      <c r="M252" s="139">
        <f t="shared" si="373"/>
        <v>11749745000</v>
      </c>
      <c r="N252" s="139">
        <f t="shared" si="373"/>
        <v>13428280000</v>
      </c>
      <c r="O252" s="139">
        <f t="shared" si="373"/>
        <v>15106815000</v>
      </c>
      <c r="P252" s="139">
        <f t="shared" si="373"/>
        <v>16785350000</v>
      </c>
      <c r="Q252" s="139">
        <f t="shared" si="373"/>
        <v>18463885000</v>
      </c>
      <c r="R252" s="139">
        <f t="shared" si="373"/>
        <v>20142420000</v>
      </c>
      <c r="S252" s="139">
        <f t="shared" si="373"/>
        <v>21820955000</v>
      </c>
      <c r="T252" s="139">
        <f t="shared" si="373"/>
        <v>23499490000</v>
      </c>
      <c r="U252" s="139">
        <f t="shared" si="373"/>
        <v>25178025000</v>
      </c>
      <c r="V252" s="139">
        <f t="shared" si="373"/>
        <v>26856560000</v>
      </c>
      <c r="W252" s="139">
        <f t="shared" si="373"/>
        <v>28535095000</v>
      </c>
      <c r="X252" s="139">
        <f t="shared" si="373"/>
        <v>30213630000</v>
      </c>
      <c r="Y252" s="139">
        <f t="shared" si="373"/>
        <v>31892165000</v>
      </c>
      <c r="Z252" s="139">
        <f t="shared" si="373"/>
        <v>33570700000</v>
      </c>
      <c r="AA252" s="139">
        <f t="shared" si="373"/>
        <v>33570700000</v>
      </c>
      <c r="AB252" s="139">
        <f t="shared" si="373"/>
        <v>33570700000</v>
      </c>
      <c r="AC252" s="139">
        <f t="shared" si="373"/>
        <v>33570700000</v>
      </c>
      <c r="AD252" s="139">
        <f t="shared" si="373"/>
        <v>33570700000</v>
      </c>
    </row>
    <row r="253" spans="1:30">
      <c r="A253" s="10"/>
      <c r="B253" s="10"/>
      <c r="C253" s="76" t="s">
        <v>164</v>
      </c>
      <c r="D253" s="258" t="s">
        <v>21</v>
      </c>
      <c r="E253"/>
      <c r="F253" s="182">
        <f>LOOKUP(D242,$B$11:$B$20,$F$11:$F$20)</f>
        <v>33570700000</v>
      </c>
      <c r="G253" s="139">
        <f t="shared" ref="G253:AD253" si="374">G247-G252</f>
        <v>31892165000</v>
      </c>
      <c r="H253" s="139">
        <f t="shared" si="374"/>
        <v>30213630000</v>
      </c>
      <c r="I253" s="139">
        <f t="shared" si="374"/>
        <v>28535095000</v>
      </c>
      <c r="J253" s="139">
        <f t="shared" si="374"/>
        <v>26856560000</v>
      </c>
      <c r="K253" s="139">
        <f t="shared" si="374"/>
        <v>25178025000</v>
      </c>
      <c r="L253" s="139">
        <f t="shared" si="374"/>
        <v>23499490000</v>
      </c>
      <c r="M253" s="139">
        <f t="shared" si="374"/>
        <v>21820955000</v>
      </c>
      <c r="N253" s="139">
        <f t="shared" si="374"/>
        <v>20142420000</v>
      </c>
      <c r="O253" s="139">
        <f t="shared" si="374"/>
        <v>18463885000</v>
      </c>
      <c r="P253" s="139">
        <f t="shared" si="374"/>
        <v>16785350000</v>
      </c>
      <c r="Q253" s="139">
        <f t="shared" si="374"/>
        <v>15106815000</v>
      </c>
      <c r="R253" s="139">
        <f t="shared" si="374"/>
        <v>13428280000</v>
      </c>
      <c r="S253" s="139">
        <f t="shared" si="374"/>
        <v>11749745000</v>
      </c>
      <c r="T253" s="139">
        <f t="shared" si="374"/>
        <v>10071210000</v>
      </c>
      <c r="U253" s="139">
        <f t="shared" si="374"/>
        <v>8392675000</v>
      </c>
      <c r="V253" s="139">
        <f t="shared" si="374"/>
        <v>6714140000</v>
      </c>
      <c r="W253" s="139">
        <f t="shared" si="374"/>
        <v>5035605000</v>
      </c>
      <c r="X253" s="139">
        <f t="shared" si="374"/>
        <v>3357070000</v>
      </c>
      <c r="Y253" s="139">
        <f t="shared" si="374"/>
        <v>1678535000</v>
      </c>
      <c r="Z253" s="139">
        <f t="shared" si="374"/>
        <v>0</v>
      </c>
      <c r="AA253" s="139">
        <f t="shared" si="374"/>
        <v>0</v>
      </c>
      <c r="AB253" s="139">
        <f t="shared" si="374"/>
        <v>0</v>
      </c>
      <c r="AC253" s="139">
        <f t="shared" si="374"/>
        <v>0</v>
      </c>
      <c r="AD253" s="139">
        <f t="shared" si="374"/>
        <v>0</v>
      </c>
    </row>
    <row r="254" spans="1:30">
      <c r="A254" s="48"/>
      <c r="B254" s="10"/>
      <c r="C254" s="10"/>
      <c r="D254" s="24"/>
      <c r="E254" s="23"/>
      <c r="F254" s="49"/>
      <c r="G254" s="23"/>
      <c r="H254" s="23"/>
      <c r="I254" s="23"/>
      <c r="J254" s="23"/>
      <c r="K254" s="23"/>
      <c r="L254" s="23"/>
      <c r="M254" s="23"/>
      <c r="N254" s="23"/>
      <c r="O254" s="23"/>
      <c r="P254"/>
      <c r="Q254"/>
      <c r="R254" s="10"/>
      <c r="S254" s="10"/>
      <c r="T254" s="10"/>
      <c r="U254" s="10"/>
    </row>
    <row r="255" spans="1:30">
      <c r="A255" s="48"/>
      <c r="B255" s="10"/>
      <c r="C255" s="10"/>
      <c r="D255" s="24"/>
      <c r="E255" s="23"/>
      <c r="F255" s="49"/>
      <c r="G255" s="23"/>
      <c r="H255" s="23"/>
      <c r="I255" s="23"/>
      <c r="J255" s="23"/>
      <c r="K255" s="23"/>
      <c r="L255" s="23"/>
      <c r="M255" s="23"/>
      <c r="N255" s="23"/>
      <c r="O255" s="23"/>
      <c r="P255"/>
      <c r="Q255"/>
      <c r="R255" s="10"/>
      <c r="S255" s="10"/>
      <c r="T255" s="10"/>
      <c r="U255" s="10"/>
    </row>
    <row r="256" spans="1:30">
      <c r="A256" s="10"/>
      <c r="B256" s="10"/>
      <c r="C256" s="50" t="s">
        <v>6</v>
      </c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/>
      <c r="Q256"/>
      <c r="R256" s="10"/>
      <c r="S256" s="10"/>
      <c r="T256" s="10"/>
      <c r="U256" s="10"/>
    </row>
    <row r="257" spans="1:30">
      <c r="A257" s="5"/>
      <c r="B257" s="5"/>
      <c r="C257" s="77" t="s">
        <v>7</v>
      </c>
      <c r="D257" s="258" t="s">
        <v>21</v>
      </c>
      <c r="E257"/>
      <c r="F257" s="139">
        <v>0</v>
      </c>
      <c r="G257" s="139">
        <f>F261</f>
        <v>0</v>
      </c>
      <c r="H257" s="139">
        <f ca="1">G261</f>
        <v>876923076.92307699</v>
      </c>
      <c r="I257" s="139">
        <f t="shared" ref="I257" ca="1" si="375">H261</f>
        <v>2055524132.7300153</v>
      </c>
      <c r="J257" s="139">
        <f t="shared" ref="J257" ca="1" si="376">I261</f>
        <v>3375999245.8521872</v>
      </c>
      <c r="K257" s="142">
        <f t="shared" ref="K257" ca="1" si="377">J261</f>
        <v>4419974816.8498173</v>
      </c>
      <c r="L257" s="142">
        <f t="shared" ref="L257" ca="1" si="378">K261</f>
        <v>4584932530.7045898</v>
      </c>
      <c r="M257" s="142">
        <f t="shared" ref="M257" ca="1" si="379">L261</f>
        <v>4312390244.5593624</v>
      </c>
      <c r="N257" s="142">
        <f t="shared" ref="N257" ca="1" si="380">M261</f>
        <v>4039847958.414135</v>
      </c>
      <c r="O257" s="142">
        <f t="shared" ref="O257" ca="1" si="381">N261</f>
        <v>5382305672.2689075</v>
      </c>
      <c r="P257" s="142">
        <f t="shared" ref="P257" ca="1" si="382">O261</f>
        <v>6726127022.4873171</v>
      </c>
      <c r="Q257" s="142">
        <f t="shared" ref="Q257" ca="1" si="383">P261</f>
        <v>6279039281.7966356</v>
      </c>
      <c r="R257" s="142">
        <f t="shared" ref="R257" ca="1" si="384">Q261</f>
        <v>6817576541.1059542</v>
      </c>
      <c r="S257" s="142">
        <f t="shared" ref="S257" ca="1" si="385">R261</f>
        <v>6318613800.4152727</v>
      </c>
      <c r="T257" s="142">
        <f t="shared" ref="T257" ca="1" si="386">S261</f>
        <v>6169651059.7245913</v>
      </c>
      <c r="U257" s="142">
        <f t="shared" ref="U257" ca="1" si="387">T261</f>
        <v>6285600599.7356644</v>
      </c>
      <c r="V257" s="142">
        <f t="shared" ref="V257" ca="1" si="388">U261</f>
        <v>5734883473.0800705</v>
      </c>
      <c r="W257" s="142">
        <f t="shared" ref="W257" ca="1" si="389">V261</f>
        <v>5738333013.0911427</v>
      </c>
      <c r="X257" s="142">
        <f t="shared" ref="X257" ca="1" si="390">W261</f>
        <v>5633449219.7688818</v>
      </c>
      <c r="Y257" s="142">
        <f t="shared" ref="Y257" ca="1" si="391">X261</f>
        <v>5028565426.4466209</v>
      </c>
      <c r="Z257" s="142">
        <f t="shared" ref="Z257" ca="1" si="392">Y261</f>
        <v>5467014966.4576931</v>
      </c>
      <c r="AA257" s="142">
        <f t="shared" ref="AA257" ca="1" si="393">Z261</f>
        <v>6107218892.4336777</v>
      </c>
      <c r="AB257" s="142">
        <f t="shared" ref="AB257" ca="1" si="394">AA261</f>
        <v>6032038203.0250473</v>
      </c>
      <c r="AC257" s="139">
        <f t="shared" ref="AC257" ca="1" si="395">AB261</f>
        <v>5482856759.4686041</v>
      </c>
      <c r="AD257" s="139">
        <f t="shared" ref="AD257" ca="1" si="396">AC261</f>
        <v>5008995828.7326736</v>
      </c>
    </row>
    <row r="258" spans="1:30" ht="12" customHeight="1">
      <c r="A258" s="5"/>
      <c r="B258" s="5"/>
      <c r="C258" s="77" t="s">
        <v>4</v>
      </c>
      <c r="D258" s="258" t="s">
        <v>21</v>
      </c>
      <c r="E258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  <c r="AB258" s="259"/>
      <c r="AC258" s="259"/>
      <c r="AD258" s="259"/>
    </row>
    <row r="259" spans="1:30">
      <c r="A259" s="5"/>
      <c r="B259" s="5"/>
      <c r="C259" s="77" t="s">
        <v>14</v>
      </c>
      <c r="D259" s="258" t="s">
        <v>21</v>
      </c>
      <c r="E259"/>
      <c r="F259" s="139">
        <f>INDEX('Regulatory Asset Base'!J$156:J$165,                    MATCH($C242,'Regulatory Asset Base'!$C$156:$C$165,0))</f>
        <v>0</v>
      </c>
      <c r="G259" s="139">
        <f>INDEX('Regulatory Asset Base'!K$156:K$165,                    MATCH($C242,'Regulatory Asset Base'!$C$156:$C$165,0))</f>
        <v>923076923.07692313</v>
      </c>
      <c r="H259" s="139">
        <f>INDEX('Regulatory Asset Base'!L$156:L$165,                    MATCH($C242,'Regulatory Asset Base'!$C$156:$C$165,0))</f>
        <v>1289215686.2745099</v>
      </c>
      <c r="I259" s="139">
        <f>INDEX('Regulatory Asset Base'!M$156:M$165,                    MATCH($C242,'Regulatory Asset Base'!$C$156:$C$165,0))</f>
        <v>1506410256.4102564</v>
      </c>
      <c r="J259" s="139">
        <f>INDEX('Regulatory Asset Base'!N$156:N$165,                    MATCH($C242,'Regulatory Asset Base'!$C$156:$C$165,0))</f>
        <v>1294642857.1428571</v>
      </c>
      <c r="K259" s="139">
        <f>INDEX('Regulatory Asset Base'!O$156:O$165,                    MATCH($C242,'Regulatory Asset Base'!$C$156:$C$165,0))</f>
        <v>437500000</v>
      </c>
      <c r="L259" s="139">
        <f>INDEX('Regulatory Asset Base'!P$156:P$165,                    MATCH($C242,'Regulatory Asset Base'!$C$156:$C$165,0))</f>
        <v>0</v>
      </c>
      <c r="M259" s="139">
        <f>INDEX('Regulatory Asset Base'!Q$156:Q$165,                    MATCH($C242,'Regulatory Asset Base'!$C$156:$C$165,0))</f>
        <v>0</v>
      </c>
      <c r="N259" s="139">
        <f>INDEX('Regulatory Asset Base'!R$156:R$165,                    MATCH($C242,'Regulatory Asset Base'!$C$156:$C$165,0))</f>
        <v>1700000000</v>
      </c>
      <c r="O259" s="139">
        <f>INDEX('Regulatory Asset Base'!S$156:S$165,                    MATCH($C242,'Regulatory Asset Base'!$C$156:$C$165,0))</f>
        <v>1790909090.909091</v>
      </c>
      <c r="P259" s="139">
        <f>INDEX('Regulatory Asset Base'!T$156:T$165,                    MATCH($C242,'Regulatory Asset Base'!$C$156:$C$165,0))</f>
        <v>0</v>
      </c>
      <c r="Q259" s="139">
        <f>INDEX('Regulatory Asset Base'!U$156:U$165,                    MATCH($C242,'Regulatory Asset Base'!$C$156:$C$165,0))</f>
        <v>1037500000</v>
      </c>
      <c r="R259" s="139">
        <f>INDEX('Regulatory Asset Base'!V$156:V$165,                    MATCH($C242,'Regulatory Asset Base'!$C$156:$C$165,0))</f>
        <v>0</v>
      </c>
      <c r="S259" s="139">
        <f>INDEX('Regulatory Asset Base'!W$156:W$165,                    MATCH($C242,'Regulatory Asset Base'!$C$156:$C$165,0))</f>
        <v>368421052.63157892</v>
      </c>
      <c r="T259" s="139">
        <f>INDEX('Regulatory Asset Base'!X$156:X$165,                    MATCH($C242,'Regulatory Asset Base'!$C$156:$C$165,0))</f>
        <v>666666666.66666663</v>
      </c>
      <c r="U259" s="139">
        <f>INDEX('Regulatory Asset Base'!Y$156:Y$165,                    MATCH($C242,'Regulatory Asset Base'!$C$156:$C$165,0))</f>
        <v>0</v>
      </c>
      <c r="V259" s="139">
        <f>INDEX('Regulatory Asset Base'!Z$156:Z$165,                    MATCH($C242,'Regulatory Asset Base'!$C$156:$C$165,0))</f>
        <v>583333333.33333337</v>
      </c>
      <c r="W259" s="139">
        <f>INDEX('Regulatory Asset Base'!AA$156:AA$165,                    MATCH($C242,'Regulatory Asset Base'!$C$156:$C$165,0))</f>
        <v>500000000</v>
      </c>
      <c r="X259" s="139">
        <f>INDEX('Regulatory Asset Base'!AB$156:AB$165,                    MATCH($C242,'Regulatory Asset Base'!$C$156:$C$165,0))</f>
        <v>0</v>
      </c>
      <c r="Y259" s="139">
        <f>INDEX('Regulatory Asset Base'!AC$156:AC$165,                    MATCH($C242,'Regulatory Asset Base'!$C$156:$C$165,0))</f>
        <v>1098245614.0350878</v>
      </c>
      <c r="Z259" s="139">
        <f>INDEX('Regulatory Asset Base'!AD$156:AD$165,                    MATCH($C242,'Regulatory Asset Base'!$C$156:$C$165,0))</f>
        <v>1300000000</v>
      </c>
      <c r="AA259" s="139">
        <f>INDEX('Regulatory Asset Base'!AE$156:AE$165,                    MATCH($C242,'Regulatory Asset Base'!$C$156:$C$165,0))</f>
        <v>538461538.46153843</v>
      </c>
      <c r="AB259" s="139">
        <f>INDEX('Regulatory Asset Base'!AF$156:AF$165,                    MATCH($C242,'Regulatory Asset Base'!$C$156:$C$165,0))</f>
        <v>0</v>
      </c>
      <c r="AC259" s="139">
        <f>INDEX('Regulatory Asset Base'!AG$156:AG$165,                    MATCH($C242,'Regulatory Asset Base'!$C$156:$C$165,0))</f>
        <v>0</v>
      </c>
      <c r="AD259" s="139">
        <f>INDEX('Regulatory Asset Base'!AH$156:AH$165,                    MATCH($C242,'Regulatory Asset Base'!$C$156:$C$165,0))</f>
        <v>1069078947.3684211</v>
      </c>
    </row>
    <row r="260" spans="1:30">
      <c r="A260" s="5"/>
      <c r="B260" s="5"/>
      <c r="C260" s="77" t="s">
        <v>17</v>
      </c>
      <c r="D260" s="258" t="s">
        <v>21</v>
      </c>
      <c r="E260"/>
      <c r="F260" s="139">
        <f>F291</f>
        <v>0</v>
      </c>
      <c r="G260" s="139">
        <f ca="1">G291</f>
        <v>46153846.15384616</v>
      </c>
      <c r="H260" s="139">
        <f ca="1">H291</f>
        <v>110614630.46757165</v>
      </c>
      <c r="I260" s="139">
        <f t="shared" ref="I260:AD260" ca="1" si="397">I291</f>
        <v>185935143.28808445</v>
      </c>
      <c r="J260" s="139">
        <f t="shared" ca="1" si="397"/>
        <v>250667286.14522731</v>
      </c>
      <c r="K260" s="139">
        <f t="shared" ca="1" si="397"/>
        <v>272542286.14522731</v>
      </c>
      <c r="L260" s="139">
        <f t="shared" ca="1" si="397"/>
        <v>272542286.14522731</v>
      </c>
      <c r="M260" s="139">
        <f t="shared" ca="1" si="397"/>
        <v>272542286.14522731</v>
      </c>
      <c r="N260" s="139">
        <f t="shared" ca="1" si="397"/>
        <v>357542286.14522731</v>
      </c>
      <c r="O260" s="139">
        <f t="shared" ca="1" si="397"/>
        <v>447087740.69068187</v>
      </c>
      <c r="P260" s="139">
        <f t="shared" ca="1" si="397"/>
        <v>447087740.69068187</v>
      </c>
      <c r="Q260" s="139">
        <f t="shared" ca="1" si="397"/>
        <v>498962740.69068187</v>
      </c>
      <c r="R260" s="139">
        <f t="shared" ca="1" si="397"/>
        <v>498962740.69068187</v>
      </c>
      <c r="S260" s="139">
        <f t="shared" ca="1" si="397"/>
        <v>517383793.3222608</v>
      </c>
      <c r="T260" s="139">
        <f t="shared" ca="1" si="397"/>
        <v>550717126.65559411</v>
      </c>
      <c r="U260" s="139">
        <f t="shared" ca="1" si="397"/>
        <v>550717126.65559411</v>
      </c>
      <c r="V260" s="139">
        <f t="shared" ca="1" si="397"/>
        <v>579883793.32226074</v>
      </c>
      <c r="W260" s="139">
        <f t="shared" ca="1" si="397"/>
        <v>604883793.32226074</v>
      </c>
      <c r="X260" s="139">
        <f t="shared" ca="1" si="397"/>
        <v>604883793.32226074</v>
      </c>
      <c r="Y260" s="139">
        <f t="shared" ca="1" si="397"/>
        <v>659796074.02401519</v>
      </c>
      <c r="Z260" s="139">
        <f t="shared" ca="1" si="397"/>
        <v>659796074.02401519</v>
      </c>
      <c r="AA260" s="139">
        <f t="shared" ca="1" si="397"/>
        <v>613642227.87016892</v>
      </c>
      <c r="AB260" s="139">
        <f t="shared" ca="1" si="397"/>
        <v>549181443.55644345</v>
      </c>
      <c r="AC260" s="139">
        <f t="shared" ca="1" si="397"/>
        <v>473860930.73593074</v>
      </c>
      <c r="AD260" s="139">
        <f t="shared" ca="1" si="397"/>
        <v>409128787.87878793</v>
      </c>
    </row>
    <row r="261" spans="1:30">
      <c r="A261" s="5"/>
      <c r="B261" s="5"/>
      <c r="C261" s="77" t="s">
        <v>8</v>
      </c>
      <c r="D261" s="258" t="s">
        <v>21</v>
      </c>
      <c r="E261"/>
      <c r="F261" s="139">
        <f t="shared" ref="F261:G261" si="398">SUM(F257:F259)-F260</f>
        <v>0</v>
      </c>
      <c r="G261" s="139">
        <f t="shared" ca="1" si="398"/>
        <v>876923076.92307699</v>
      </c>
      <c r="H261" s="139">
        <f ca="1">SUM(H257:H259)-H260</f>
        <v>2055524132.7300153</v>
      </c>
      <c r="I261" s="139">
        <f t="shared" ref="I261:J261" ca="1" si="399">SUM(I257:I259)-I260</f>
        <v>3375999245.8521872</v>
      </c>
      <c r="J261" s="142">
        <f t="shared" ca="1" si="399"/>
        <v>4419974816.8498173</v>
      </c>
      <c r="K261" s="142">
        <f t="shared" ref="K261:M261" ca="1" si="400">SUM(K257:K259)-K260</f>
        <v>4584932530.7045898</v>
      </c>
      <c r="L261" s="142">
        <f t="shared" ca="1" si="400"/>
        <v>4312390244.5593624</v>
      </c>
      <c r="M261" s="142">
        <f t="shared" ca="1" si="400"/>
        <v>4039847958.414135</v>
      </c>
      <c r="N261" s="142">
        <f t="shared" ref="N261:S261" ca="1" si="401">SUM(N257:N259)-N260</f>
        <v>5382305672.2689075</v>
      </c>
      <c r="O261" s="142">
        <f t="shared" ca="1" si="401"/>
        <v>6726127022.4873171</v>
      </c>
      <c r="P261" s="142">
        <f t="shared" ca="1" si="401"/>
        <v>6279039281.7966356</v>
      </c>
      <c r="Q261" s="142">
        <f t="shared" ca="1" si="401"/>
        <v>6817576541.1059542</v>
      </c>
      <c r="R261" s="142">
        <f t="shared" ca="1" si="401"/>
        <v>6318613800.4152727</v>
      </c>
      <c r="S261" s="142">
        <f t="shared" ca="1" si="401"/>
        <v>6169651059.7245913</v>
      </c>
      <c r="T261" s="142">
        <f t="shared" ref="T261:AD261" ca="1" si="402">SUM(T257:T259)-T260</f>
        <v>6285600599.7356644</v>
      </c>
      <c r="U261" s="142">
        <f t="shared" ca="1" si="402"/>
        <v>5734883473.0800705</v>
      </c>
      <c r="V261" s="142">
        <f t="shared" ca="1" si="402"/>
        <v>5738333013.0911427</v>
      </c>
      <c r="W261" s="142">
        <f t="shared" ca="1" si="402"/>
        <v>5633449219.7688818</v>
      </c>
      <c r="X261" s="142">
        <f t="shared" ca="1" si="402"/>
        <v>5028565426.4466209</v>
      </c>
      <c r="Y261" s="142">
        <f t="shared" ca="1" si="402"/>
        <v>5467014966.4576931</v>
      </c>
      <c r="Z261" s="142">
        <f t="shared" ca="1" si="402"/>
        <v>6107218892.4336777</v>
      </c>
      <c r="AA261" s="142">
        <f t="shared" ca="1" si="402"/>
        <v>6032038203.0250473</v>
      </c>
      <c r="AB261" s="139">
        <f t="shared" ca="1" si="402"/>
        <v>5482856759.4686041</v>
      </c>
      <c r="AC261" s="139">
        <f t="shared" ca="1" si="402"/>
        <v>5008995828.7326736</v>
      </c>
      <c r="AD261" s="139">
        <f t="shared" ca="1" si="402"/>
        <v>5668945988.2223072</v>
      </c>
    </row>
    <row r="262" spans="1:30">
      <c r="A262"/>
      <c r="B262"/>
      <c r="C262"/>
      <c r="D262" s="258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1:30">
      <c r="A263"/>
      <c r="B263"/>
      <c r="C263"/>
      <c r="D263" s="258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1:30">
      <c r="A264" s="5"/>
      <c r="B264" s="5"/>
      <c r="C264" s="77" t="s">
        <v>15</v>
      </c>
      <c r="D264" s="258" t="s">
        <v>21</v>
      </c>
      <c r="E264"/>
      <c r="F264" s="145">
        <f>F253</f>
        <v>33570700000</v>
      </c>
      <c r="G264" s="142">
        <f ca="1">F264+G259-(G251+G260)</f>
        <v>32769088076.923073</v>
      </c>
      <c r="H264" s="142">
        <f t="shared" ref="H264:AD264" ca="1" si="403">G264+H259-(H251+H260)</f>
        <v>32269154132.730011</v>
      </c>
      <c r="I264" s="142">
        <f t="shared" ca="1" si="403"/>
        <v>31911094245.85218</v>
      </c>
      <c r="J264" s="142">
        <f t="shared" ca="1" si="403"/>
        <v>31276534816.849808</v>
      </c>
      <c r="K264" s="142">
        <f t="shared" ca="1" si="403"/>
        <v>29762957530.704582</v>
      </c>
      <c r="L264" s="142">
        <f t="shared" ca="1" si="403"/>
        <v>27811880244.559357</v>
      </c>
      <c r="M264" s="142">
        <f t="shared" ca="1" si="403"/>
        <v>25860802958.414131</v>
      </c>
      <c r="N264" s="142">
        <f t="shared" ca="1" si="403"/>
        <v>25524725672.268906</v>
      </c>
      <c r="O264" s="142">
        <f t="shared" ca="1" si="403"/>
        <v>25190012022.487316</v>
      </c>
      <c r="P264" s="142">
        <f t="shared" ca="1" si="403"/>
        <v>23064389281.796635</v>
      </c>
      <c r="Q264" s="142">
        <f t="shared" ca="1" si="403"/>
        <v>21924391541.105953</v>
      </c>
      <c r="R264" s="142">
        <f t="shared" ca="1" si="403"/>
        <v>19746893800.415272</v>
      </c>
      <c r="S264" s="142">
        <f t="shared" ca="1" si="403"/>
        <v>17919396059.72459</v>
      </c>
      <c r="T264" s="142">
        <f t="shared" ca="1" si="403"/>
        <v>16356810599.735664</v>
      </c>
      <c r="U264" s="142">
        <f t="shared" ca="1" si="403"/>
        <v>14127558473.08007</v>
      </c>
      <c r="V264" s="142">
        <f t="shared" ca="1" si="403"/>
        <v>12452473013.091145</v>
      </c>
      <c r="W264" s="142">
        <f t="shared" ca="1" si="403"/>
        <v>10669054219.768883</v>
      </c>
      <c r="X264" s="142">
        <f t="shared" ca="1" si="403"/>
        <v>8385635426.4466219</v>
      </c>
      <c r="Y264" s="142">
        <f t="shared" ca="1" si="403"/>
        <v>7145549966.457695</v>
      </c>
      <c r="Z264" s="142">
        <f t="shared" ca="1" si="403"/>
        <v>6107218892.4336796</v>
      </c>
      <c r="AA264" s="142">
        <f t="shared" ca="1" si="403"/>
        <v>6032038203.0250492</v>
      </c>
      <c r="AB264" s="142">
        <f t="shared" ca="1" si="403"/>
        <v>5482856759.468606</v>
      </c>
      <c r="AC264" s="142">
        <f t="shared" ca="1" si="403"/>
        <v>5008995828.7326756</v>
      </c>
      <c r="AD264" s="142">
        <f t="shared" ca="1" si="403"/>
        <v>5668945988.2223091</v>
      </c>
    </row>
    <row r="265" spans="1:30">
      <c r="A265" s="5"/>
      <c r="B265" s="5"/>
      <c r="C265" s="50" t="s">
        <v>3</v>
      </c>
      <c r="D265" s="258" t="s">
        <v>21</v>
      </c>
      <c r="E265"/>
      <c r="F265" s="139">
        <f t="shared" ref="F265" si="404">(F290+F251)</f>
        <v>0</v>
      </c>
      <c r="G265" s="142">
        <f ca="1">(G251+G260)</f>
        <v>1724688846.1538463</v>
      </c>
      <c r="H265" s="142">
        <f ca="1">(H251+H260)</f>
        <v>1789149630.4675717</v>
      </c>
      <c r="I265" s="142">
        <f ca="1">(I251+I260)</f>
        <v>1864470143.2880845</v>
      </c>
      <c r="J265" s="142">
        <f t="shared" ref="J265:AD265" ca="1" si="405">(J251+J260)</f>
        <v>1929202286.1452274</v>
      </c>
      <c r="K265" s="142">
        <f t="shared" ca="1" si="405"/>
        <v>1951077286.1452274</v>
      </c>
      <c r="L265" s="142">
        <f t="shared" ca="1" si="405"/>
        <v>1951077286.1452274</v>
      </c>
      <c r="M265" s="142">
        <f t="shared" ca="1" si="405"/>
        <v>1951077286.1452274</v>
      </c>
      <c r="N265" s="142">
        <f t="shared" ca="1" si="405"/>
        <v>2036077286.1452274</v>
      </c>
      <c r="O265" s="142">
        <f t="shared" ca="1" si="405"/>
        <v>2125622740.6906819</v>
      </c>
      <c r="P265" s="142">
        <f t="shared" ca="1" si="405"/>
        <v>2125622740.6906819</v>
      </c>
      <c r="Q265" s="142">
        <f t="shared" ca="1" si="405"/>
        <v>2177497740.6906819</v>
      </c>
      <c r="R265" s="142">
        <f t="shared" ca="1" si="405"/>
        <v>2177497740.6906819</v>
      </c>
      <c r="S265" s="142">
        <f t="shared" ca="1" si="405"/>
        <v>2195918793.3222609</v>
      </c>
      <c r="T265" s="142">
        <f t="shared" ca="1" si="405"/>
        <v>2229252126.6555939</v>
      </c>
      <c r="U265" s="142">
        <f t="shared" ca="1" si="405"/>
        <v>2229252126.6555939</v>
      </c>
      <c r="V265" s="142">
        <f t="shared" ca="1" si="405"/>
        <v>2258418793.3222609</v>
      </c>
      <c r="W265" s="142">
        <f t="shared" ca="1" si="405"/>
        <v>2283418793.3222609</v>
      </c>
      <c r="X265" s="142">
        <f t="shared" ca="1" si="405"/>
        <v>2283418793.3222609</v>
      </c>
      <c r="Y265" s="142">
        <f t="shared" ca="1" si="405"/>
        <v>2338331074.0240154</v>
      </c>
      <c r="Z265" s="142">
        <f t="shared" ca="1" si="405"/>
        <v>2338331074.0240154</v>
      </c>
      <c r="AA265" s="142">
        <f t="shared" ca="1" si="405"/>
        <v>613642227.87016892</v>
      </c>
      <c r="AB265" s="142">
        <f t="shared" ca="1" si="405"/>
        <v>549181443.55644345</v>
      </c>
      <c r="AC265" s="142">
        <f t="shared" ca="1" si="405"/>
        <v>473860930.73593074</v>
      </c>
      <c r="AD265" s="142">
        <f t="shared" ca="1" si="405"/>
        <v>409128787.87878793</v>
      </c>
    </row>
    <row r="266" spans="1:30">
      <c r="A266" s="51"/>
      <c r="B266" s="25"/>
      <c r="C266" s="5"/>
      <c r="D266"/>
      <c r="E266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5"/>
      <c r="Q266" s="5"/>
      <c r="R266" s="5"/>
      <c r="S266" s="5"/>
      <c r="T266" s="5"/>
      <c r="U266" s="5"/>
    </row>
    <row r="267" spans="1:30">
      <c r="A267" s="3"/>
      <c r="B267" s="7"/>
      <c r="C267" s="26" t="s">
        <v>16</v>
      </c>
      <c r="D267"/>
      <c r="E26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3"/>
    </row>
    <row r="268" spans="1:30">
      <c r="A268" s="3"/>
      <c r="B268" s="7"/>
      <c r="C268" s="26"/>
      <c r="D268"/>
      <c r="E26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30">
      <c r="A269" s="3"/>
      <c r="B269" s="7"/>
      <c r="C269" s="26"/>
      <c r="D269"/>
      <c r="E26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30" ht="13" thickBot="1">
      <c r="A270" s="27"/>
      <c r="B270" s="10"/>
      <c r="C270" s="14" t="s">
        <v>9</v>
      </c>
      <c r="D270"/>
      <c r="E270" s="3" t="str">
        <f>C259</f>
        <v>Additional Asset - nominal value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30" ht="12" customHeight="1" thickBot="1">
      <c r="A271" s="28"/>
      <c r="B271" s="10"/>
      <c r="C271" s="31">
        <f>'Input Data'!$F$10</f>
        <v>2024</v>
      </c>
      <c r="D271" s="6" t="s">
        <v>21</v>
      </c>
      <c r="E271" s="186"/>
      <c r="F271" s="141">
        <f t="shared" ref="F271:O280" si="406">IF(F$4&lt;$C271,0,IF(F$4&gt;=$C271+$D$15,0,$E271/$D$15))</f>
        <v>0</v>
      </c>
      <c r="G271" s="141">
        <f t="shared" si="406"/>
        <v>0</v>
      </c>
      <c r="H271" s="141">
        <f t="shared" si="406"/>
        <v>0</v>
      </c>
      <c r="I271" s="141">
        <f t="shared" si="406"/>
        <v>0</v>
      </c>
      <c r="J271" s="141">
        <f t="shared" si="406"/>
        <v>0</v>
      </c>
      <c r="K271" s="141">
        <f t="shared" si="406"/>
        <v>0</v>
      </c>
      <c r="L271" s="141">
        <f t="shared" si="406"/>
        <v>0</v>
      </c>
      <c r="M271" s="141">
        <f t="shared" si="406"/>
        <v>0</v>
      </c>
      <c r="N271" s="141">
        <f t="shared" si="406"/>
        <v>0</v>
      </c>
      <c r="O271" s="141">
        <f t="shared" si="406"/>
        <v>0</v>
      </c>
      <c r="P271" s="141">
        <f t="shared" ref="P271:AD280" si="407">IF(P$4&lt;$C271,0,IF(P$4&gt;=$C271+$D$15,0,$E271/$D$15))</f>
        <v>0</v>
      </c>
      <c r="Q271" s="141">
        <f t="shared" si="407"/>
        <v>0</v>
      </c>
      <c r="R271" s="141">
        <f t="shared" si="407"/>
        <v>0</v>
      </c>
      <c r="S271" s="141">
        <f t="shared" si="407"/>
        <v>0</v>
      </c>
      <c r="T271" s="141">
        <f t="shared" si="407"/>
        <v>0</v>
      </c>
      <c r="U271" s="141">
        <f t="shared" si="407"/>
        <v>0</v>
      </c>
      <c r="V271" s="141">
        <f t="shared" si="407"/>
        <v>0</v>
      </c>
      <c r="W271" s="141">
        <f t="shared" si="407"/>
        <v>0</v>
      </c>
      <c r="X271" s="141">
        <f t="shared" si="407"/>
        <v>0</v>
      </c>
      <c r="Y271" s="141">
        <f t="shared" si="407"/>
        <v>0</v>
      </c>
      <c r="Z271" s="141">
        <f t="shared" si="407"/>
        <v>0</v>
      </c>
      <c r="AA271" s="141">
        <f t="shared" si="407"/>
        <v>0</v>
      </c>
      <c r="AB271" s="141">
        <f t="shared" si="407"/>
        <v>0</v>
      </c>
      <c r="AC271" s="141">
        <f t="shared" si="407"/>
        <v>0</v>
      </c>
      <c r="AD271" s="141">
        <f t="shared" si="407"/>
        <v>0</v>
      </c>
    </row>
    <row r="272" spans="1:30" ht="13" thickBot="1">
      <c r="A272" s="29"/>
      <c r="B272" s="30"/>
      <c r="C272" s="31">
        <f>C271+1</f>
        <v>2025</v>
      </c>
      <c r="D272" s="6" t="s">
        <v>21</v>
      </c>
      <c r="E272" s="186">
        <f ca="1">OFFSET('Regulatory Asset Base'!$K$156,$D242-1,0)</f>
        <v>923076923.07692313</v>
      </c>
      <c r="F272" s="141">
        <f t="shared" si="406"/>
        <v>0</v>
      </c>
      <c r="G272" s="141">
        <f t="shared" ca="1" si="406"/>
        <v>46153846.15384616</v>
      </c>
      <c r="H272" s="141">
        <f t="shared" ca="1" si="406"/>
        <v>46153846.15384616</v>
      </c>
      <c r="I272" s="141">
        <f t="shared" ca="1" si="406"/>
        <v>46153846.15384616</v>
      </c>
      <c r="J272" s="141">
        <f t="shared" ca="1" si="406"/>
        <v>46153846.15384616</v>
      </c>
      <c r="K272" s="141">
        <f t="shared" ca="1" si="406"/>
        <v>46153846.15384616</v>
      </c>
      <c r="L272" s="141">
        <f t="shared" ca="1" si="406"/>
        <v>46153846.15384616</v>
      </c>
      <c r="M272" s="141">
        <f t="shared" ca="1" si="406"/>
        <v>46153846.15384616</v>
      </c>
      <c r="N272" s="141">
        <f t="shared" ca="1" si="406"/>
        <v>46153846.15384616</v>
      </c>
      <c r="O272" s="141">
        <f t="shared" ca="1" si="406"/>
        <v>46153846.15384616</v>
      </c>
      <c r="P272" s="141">
        <f t="shared" ca="1" si="407"/>
        <v>46153846.15384616</v>
      </c>
      <c r="Q272" s="141">
        <f t="shared" ca="1" si="407"/>
        <v>46153846.15384616</v>
      </c>
      <c r="R272" s="141">
        <f t="shared" ca="1" si="407"/>
        <v>46153846.15384616</v>
      </c>
      <c r="S272" s="141">
        <f t="shared" ca="1" si="407"/>
        <v>46153846.15384616</v>
      </c>
      <c r="T272" s="141">
        <f t="shared" ca="1" si="407"/>
        <v>46153846.15384616</v>
      </c>
      <c r="U272" s="141">
        <f t="shared" ca="1" si="407"/>
        <v>46153846.15384616</v>
      </c>
      <c r="V272" s="141">
        <f t="shared" ca="1" si="407"/>
        <v>46153846.15384616</v>
      </c>
      <c r="W272" s="141">
        <f t="shared" ca="1" si="407"/>
        <v>46153846.15384616</v>
      </c>
      <c r="X272" s="141">
        <f t="shared" ca="1" si="407"/>
        <v>46153846.15384616</v>
      </c>
      <c r="Y272" s="141">
        <f t="shared" ca="1" si="407"/>
        <v>46153846.15384616</v>
      </c>
      <c r="Z272" s="141">
        <f t="shared" ca="1" si="407"/>
        <v>46153846.15384616</v>
      </c>
      <c r="AA272" s="141">
        <f t="shared" si="407"/>
        <v>0</v>
      </c>
      <c r="AB272" s="141">
        <f t="shared" si="407"/>
        <v>0</v>
      </c>
      <c r="AC272" s="141">
        <f t="shared" si="407"/>
        <v>0</v>
      </c>
      <c r="AD272" s="141">
        <f t="shared" si="407"/>
        <v>0</v>
      </c>
    </row>
    <row r="273" spans="1:30" ht="13" thickBot="1">
      <c r="B273" s="9"/>
      <c r="C273" s="31">
        <f t="shared" ref="C273:C290" si="408">C272+1</f>
        <v>2026</v>
      </c>
      <c r="D273" s="6" t="s">
        <v>21</v>
      </c>
      <c r="E273" s="186">
        <f ca="1">OFFSET('Regulatory Asset Base'!$L$156,$D242-1,0)</f>
        <v>1289215686.2745099</v>
      </c>
      <c r="F273" s="141">
        <f t="shared" si="406"/>
        <v>0</v>
      </c>
      <c r="G273" s="141">
        <f t="shared" si="406"/>
        <v>0</v>
      </c>
      <c r="H273" s="141">
        <f t="shared" ca="1" si="406"/>
        <v>64460784.313725494</v>
      </c>
      <c r="I273" s="141">
        <f t="shared" ca="1" si="406"/>
        <v>64460784.313725494</v>
      </c>
      <c r="J273" s="141">
        <f t="shared" ca="1" si="406"/>
        <v>64460784.313725494</v>
      </c>
      <c r="K273" s="141">
        <f t="shared" ca="1" si="406"/>
        <v>64460784.313725494</v>
      </c>
      <c r="L273" s="141">
        <f t="shared" ca="1" si="406"/>
        <v>64460784.313725494</v>
      </c>
      <c r="M273" s="141">
        <f t="shared" ca="1" si="406"/>
        <v>64460784.313725494</v>
      </c>
      <c r="N273" s="141">
        <f t="shared" ca="1" si="406"/>
        <v>64460784.313725494</v>
      </c>
      <c r="O273" s="141">
        <f t="shared" ca="1" si="406"/>
        <v>64460784.313725494</v>
      </c>
      <c r="P273" s="141">
        <f t="shared" ca="1" si="407"/>
        <v>64460784.313725494</v>
      </c>
      <c r="Q273" s="141">
        <f t="shared" ca="1" si="407"/>
        <v>64460784.313725494</v>
      </c>
      <c r="R273" s="141">
        <f t="shared" ca="1" si="407"/>
        <v>64460784.313725494</v>
      </c>
      <c r="S273" s="141">
        <f t="shared" ca="1" si="407"/>
        <v>64460784.313725494</v>
      </c>
      <c r="T273" s="141">
        <f t="shared" ca="1" si="407"/>
        <v>64460784.313725494</v>
      </c>
      <c r="U273" s="141">
        <f t="shared" ca="1" si="407"/>
        <v>64460784.313725494</v>
      </c>
      <c r="V273" s="141">
        <f t="shared" ca="1" si="407"/>
        <v>64460784.313725494</v>
      </c>
      <c r="W273" s="141">
        <f t="shared" ca="1" si="407"/>
        <v>64460784.313725494</v>
      </c>
      <c r="X273" s="141">
        <f t="shared" ca="1" si="407"/>
        <v>64460784.313725494</v>
      </c>
      <c r="Y273" s="141">
        <f t="shared" ca="1" si="407"/>
        <v>64460784.313725494</v>
      </c>
      <c r="Z273" s="141">
        <f t="shared" ca="1" si="407"/>
        <v>64460784.313725494</v>
      </c>
      <c r="AA273" s="141">
        <f t="shared" ca="1" si="407"/>
        <v>64460784.313725494</v>
      </c>
      <c r="AB273" s="141">
        <f t="shared" si="407"/>
        <v>0</v>
      </c>
      <c r="AC273" s="141">
        <f t="shared" si="407"/>
        <v>0</v>
      </c>
      <c r="AD273" s="141">
        <f t="shared" si="407"/>
        <v>0</v>
      </c>
    </row>
    <row r="274" spans="1:30" ht="13" thickBot="1">
      <c r="B274" s="9"/>
      <c r="C274" s="31">
        <f t="shared" si="408"/>
        <v>2027</v>
      </c>
      <c r="D274" s="6" t="s">
        <v>21</v>
      </c>
      <c r="E274" s="186">
        <f ca="1">OFFSET('Regulatory Asset Base'!$M$156,$D242-1,0)</f>
        <v>1506410256.4102564</v>
      </c>
      <c r="F274" s="141">
        <f t="shared" si="406"/>
        <v>0</v>
      </c>
      <c r="G274" s="141">
        <f t="shared" si="406"/>
        <v>0</v>
      </c>
      <c r="H274" s="141">
        <f t="shared" si="406"/>
        <v>0</v>
      </c>
      <c r="I274" s="141">
        <f t="shared" ca="1" si="406"/>
        <v>75320512.820512816</v>
      </c>
      <c r="J274" s="141">
        <f t="shared" ca="1" si="406"/>
        <v>75320512.820512816</v>
      </c>
      <c r="K274" s="141">
        <f t="shared" ca="1" si="406"/>
        <v>75320512.820512816</v>
      </c>
      <c r="L274" s="141">
        <f t="shared" ca="1" si="406"/>
        <v>75320512.820512816</v>
      </c>
      <c r="M274" s="141">
        <f t="shared" ca="1" si="406"/>
        <v>75320512.820512816</v>
      </c>
      <c r="N274" s="141">
        <f t="shared" ca="1" si="406"/>
        <v>75320512.820512816</v>
      </c>
      <c r="O274" s="141">
        <f t="shared" ca="1" si="406"/>
        <v>75320512.820512816</v>
      </c>
      <c r="P274" s="141">
        <f t="shared" ca="1" si="407"/>
        <v>75320512.820512816</v>
      </c>
      <c r="Q274" s="141">
        <f t="shared" ca="1" si="407"/>
        <v>75320512.820512816</v>
      </c>
      <c r="R274" s="141">
        <f t="shared" ca="1" si="407"/>
        <v>75320512.820512816</v>
      </c>
      <c r="S274" s="141">
        <f t="shared" ca="1" si="407"/>
        <v>75320512.820512816</v>
      </c>
      <c r="T274" s="141">
        <f t="shared" ca="1" si="407"/>
        <v>75320512.820512816</v>
      </c>
      <c r="U274" s="141">
        <f t="shared" ca="1" si="407"/>
        <v>75320512.820512816</v>
      </c>
      <c r="V274" s="141">
        <f t="shared" ca="1" si="407"/>
        <v>75320512.820512816</v>
      </c>
      <c r="W274" s="141">
        <f t="shared" ca="1" si="407"/>
        <v>75320512.820512816</v>
      </c>
      <c r="X274" s="141">
        <f t="shared" ca="1" si="407"/>
        <v>75320512.820512816</v>
      </c>
      <c r="Y274" s="141">
        <f t="shared" ca="1" si="407"/>
        <v>75320512.820512816</v>
      </c>
      <c r="Z274" s="141">
        <f t="shared" ca="1" si="407"/>
        <v>75320512.820512816</v>
      </c>
      <c r="AA274" s="141">
        <f t="shared" ca="1" si="407"/>
        <v>75320512.820512816</v>
      </c>
      <c r="AB274" s="141">
        <f t="shared" ca="1" si="407"/>
        <v>75320512.820512816</v>
      </c>
      <c r="AC274" s="141">
        <f t="shared" si="407"/>
        <v>0</v>
      </c>
      <c r="AD274" s="141">
        <f t="shared" si="407"/>
        <v>0</v>
      </c>
    </row>
    <row r="275" spans="1:30" ht="13" thickBot="1">
      <c r="B275" s="9"/>
      <c r="C275" s="31">
        <f t="shared" si="408"/>
        <v>2028</v>
      </c>
      <c r="D275" s="6" t="s">
        <v>21</v>
      </c>
      <c r="E275" s="186">
        <f ca="1">OFFSET('Regulatory Asset Base'!$N$156,$D242-1,0)</f>
        <v>1294642857.1428571</v>
      </c>
      <c r="F275" s="141">
        <f t="shared" si="406"/>
        <v>0</v>
      </c>
      <c r="G275" s="141">
        <f t="shared" si="406"/>
        <v>0</v>
      </c>
      <c r="H275" s="141">
        <f t="shared" si="406"/>
        <v>0</v>
      </c>
      <c r="I275" s="141">
        <f t="shared" si="406"/>
        <v>0</v>
      </c>
      <c r="J275" s="141">
        <f t="shared" ca="1" si="406"/>
        <v>64732142.857142851</v>
      </c>
      <c r="K275" s="141">
        <f t="shared" ca="1" si="406"/>
        <v>64732142.857142851</v>
      </c>
      <c r="L275" s="141">
        <f t="shared" ca="1" si="406"/>
        <v>64732142.857142851</v>
      </c>
      <c r="M275" s="141">
        <f t="shared" ca="1" si="406"/>
        <v>64732142.857142851</v>
      </c>
      <c r="N275" s="141">
        <f t="shared" ca="1" si="406"/>
        <v>64732142.857142851</v>
      </c>
      <c r="O275" s="141">
        <f t="shared" ca="1" si="406"/>
        <v>64732142.857142851</v>
      </c>
      <c r="P275" s="141">
        <f t="shared" ca="1" si="407"/>
        <v>64732142.857142851</v>
      </c>
      <c r="Q275" s="141">
        <f t="shared" ca="1" si="407"/>
        <v>64732142.857142851</v>
      </c>
      <c r="R275" s="141">
        <f t="shared" ca="1" si="407"/>
        <v>64732142.857142851</v>
      </c>
      <c r="S275" s="141">
        <f t="shared" ca="1" si="407"/>
        <v>64732142.857142851</v>
      </c>
      <c r="T275" s="141">
        <f t="shared" ca="1" si="407"/>
        <v>64732142.857142851</v>
      </c>
      <c r="U275" s="141">
        <f t="shared" ca="1" si="407"/>
        <v>64732142.857142851</v>
      </c>
      <c r="V275" s="141">
        <f t="shared" ca="1" si="407"/>
        <v>64732142.857142851</v>
      </c>
      <c r="W275" s="141">
        <f t="shared" ca="1" si="407"/>
        <v>64732142.857142851</v>
      </c>
      <c r="X275" s="141">
        <f t="shared" ca="1" si="407"/>
        <v>64732142.857142851</v>
      </c>
      <c r="Y275" s="141">
        <f t="shared" ca="1" si="407"/>
        <v>64732142.857142851</v>
      </c>
      <c r="Z275" s="141">
        <f t="shared" ca="1" si="407"/>
        <v>64732142.857142851</v>
      </c>
      <c r="AA275" s="141">
        <f t="shared" ca="1" si="407"/>
        <v>64732142.857142851</v>
      </c>
      <c r="AB275" s="141">
        <f t="shared" ca="1" si="407"/>
        <v>64732142.857142851</v>
      </c>
      <c r="AC275" s="141">
        <f t="shared" ca="1" si="407"/>
        <v>64732142.857142851</v>
      </c>
      <c r="AD275" s="141">
        <f t="shared" si="407"/>
        <v>0</v>
      </c>
    </row>
    <row r="276" spans="1:30" ht="13" thickBot="1">
      <c r="B276" s="9"/>
      <c r="C276" s="31">
        <f t="shared" si="408"/>
        <v>2029</v>
      </c>
      <c r="D276" s="6" t="s">
        <v>21</v>
      </c>
      <c r="E276" s="186">
        <f ca="1">OFFSET('Regulatory Asset Base'!$O$156,$D242-1,0)</f>
        <v>437500000</v>
      </c>
      <c r="F276" s="141">
        <f t="shared" si="406"/>
        <v>0</v>
      </c>
      <c r="G276" s="141">
        <f t="shared" si="406"/>
        <v>0</v>
      </c>
      <c r="H276" s="141">
        <f t="shared" si="406"/>
        <v>0</v>
      </c>
      <c r="I276" s="141">
        <f t="shared" si="406"/>
        <v>0</v>
      </c>
      <c r="J276" s="141">
        <f t="shared" si="406"/>
        <v>0</v>
      </c>
      <c r="K276" s="141">
        <f t="shared" ca="1" si="406"/>
        <v>21875000</v>
      </c>
      <c r="L276" s="141">
        <f t="shared" ca="1" si="406"/>
        <v>21875000</v>
      </c>
      <c r="M276" s="141">
        <f t="shared" ca="1" si="406"/>
        <v>21875000</v>
      </c>
      <c r="N276" s="141">
        <f t="shared" ca="1" si="406"/>
        <v>21875000</v>
      </c>
      <c r="O276" s="141">
        <f t="shared" ca="1" si="406"/>
        <v>21875000</v>
      </c>
      <c r="P276" s="141">
        <f t="shared" ca="1" si="407"/>
        <v>21875000</v>
      </c>
      <c r="Q276" s="141">
        <f t="shared" ca="1" si="407"/>
        <v>21875000</v>
      </c>
      <c r="R276" s="141">
        <f t="shared" ca="1" si="407"/>
        <v>21875000</v>
      </c>
      <c r="S276" s="141">
        <f t="shared" ca="1" si="407"/>
        <v>21875000</v>
      </c>
      <c r="T276" s="141">
        <f t="shared" ca="1" si="407"/>
        <v>21875000</v>
      </c>
      <c r="U276" s="141">
        <f t="shared" ca="1" si="407"/>
        <v>21875000</v>
      </c>
      <c r="V276" s="141">
        <f t="shared" ca="1" si="407"/>
        <v>21875000</v>
      </c>
      <c r="W276" s="141">
        <f t="shared" ca="1" si="407"/>
        <v>21875000</v>
      </c>
      <c r="X276" s="141">
        <f t="shared" ca="1" si="407"/>
        <v>21875000</v>
      </c>
      <c r="Y276" s="141">
        <f t="shared" ca="1" si="407"/>
        <v>21875000</v>
      </c>
      <c r="Z276" s="141">
        <f t="shared" ca="1" si="407"/>
        <v>21875000</v>
      </c>
      <c r="AA276" s="141">
        <f t="shared" ca="1" si="407"/>
        <v>21875000</v>
      </c>
      <c r="AB276" s="141">
        <f t="shared" ca="1" si="407"/>
        <v>21875000</v>
      </c>
      <c r="AC276" s="141">
        <f t="shared" ca="1" si="407"/>
        <v>21875000</v>
      </c>
      <c r="AD276" s="141">
        <f t="shared" ca="1" si="407"/>
        <v>21875000</v>
      </c>
    </row>
    <row r="277" spans="1:30" ht="13" thickBot="1">
      <c r="B277" s="9"/>
      <c r="C277" s="31">
        <f t="shared" si="408"/>
        <v>2030</v>
      </c>
      <c r="D277" s="6" t="s">
        <v>21</v>
      </c>
      <c r="E277" s="186">
        <f ca="1">OFFSET('Regulatory Asset Base'!$P$156,$D242-1,0)</f>
        <v>0</v>
      </c>
      <c r="F277" s="141">
        <f t="shared" si="406"/>
        <v>0</v>
      </c>
      <c r="G277" s="141">
        <f t="shared" si="406"/>
        <v>0</v>
      </c>
      <c r="H277" s="141">
        <f t="shared" si="406"/>
        <v>0</v>
      </c>
      <c r="I277" s="141">
        <f t="shared" si="406"/>
        <v>0</v>
      </c>
      <c r="J277" s="141">
        <f t="shared" si="406"/>
        <v>0</v>
      </c>
      <c r="K277" s="141">
        <f t="shared" si="406"/>
        <v>0</v>
      </c>
      <c r="L277" s="141">
        <f t="shared" ca="1" si="406"/>
        <v>0</v>
      </c>
      <c r="M277" s="141">
        <f t="shared" ca="1" si="406"/>
        <v>0</v>
      </c>
      <c r="N277" s="141">
        <f t="shared" ca="1" si="406"/>
        <v>0</v>
      </c>
      <c r="O277" s="141">
        <f t="shared" ca="1" si="406"/>
        <v>0</v>
      </c>
      <c r="P277" s="141">
        <f t="shared" ca="1" si="407"/>
        <v>0</v>
      </c>
      <c r="Q277" s="141">
        <f t="shared" ca="1" si="407"/>
        <v>0</v>
      </c>
      <c r="R277" s="141">
        <f t="shared" ca="1" si="407"/>
        <v>0</v>
      </c>
      <c r="S277" s="141">
        <f t="shared" ca="1" si="407"/>
        <v>0</v>
      </c>
      <c r="T277" s="141">
        <f t="shared" ca="1" si="407"/>
        <v>0</v>
      </c>
      <c r="U277" s="141">
        <f t="shared" ca="1" si="407"/>
        <v>0</v>
      </c>
      <c r="V277" s="141">
        <f t="shared" ca="1" si="407"/>
        <v>0</v>
      </c>
      <c r="W277" s="141">
        <f t="shared" ca="1" si="407"/>
        <v>0</v>
      </c>
      <c r="X277" s="141">
        <f t="shared" ca="1" si="407"/>
        <v>0</v>
      </c>
      <c r="Y277" s="141">
        <f t="shared" ca="1" si="407"/>
        <v>0</v>
      </c>
      <c r="Z277" s="141">
        <f t="shared" ca="1" si="407"/>
        <v>0</v>
      </c>
      <c r="AA277" s="141">
        <f t="shared" ca="1" si="407"/>
        <v>0</v>
      </c>
      <c r="AB277" s="141">
        <f t="shared" ca="1" si="407"/>
        <v>0</v>
      </c>
      <c r="AC277" s="141">
        <f t="shared" ca="1" si="407"/>
        <v>0</v>
      </c>
      <c r="AD277" s="141">
        <f t="shared" ca="1" si="407"/>
        <v>0</v>
      </c>
    </row>
    <row r="278" spans="1:30" ht="13" thickBot="1">
      <c r="A278" s="8" t="s">
        <v>10</v>
      </c>
      <c r="B278" s="9"/>
      <c r="C278" s="31">
        <f t="shared" si="408"/>
        <v>2031</v>
      </c>
      <c r="D278" s="6" t="s">
        <v>21</v>
      </c>
      <c r="E278" s="186">
        <f ca="1">OFFSET('Regulatory Asset Base'!$Q$156,$D242-1,0)</f>
        <v>0</v>
      </c>
      <c r="F278" s="141">
        <f t="shared" si="406"/>
        <v>0</v>
      </c>
      <c r="G278" s="141">
        <f t="shared" si="406"/>
        <v>0</v>
      </c>
      <c r="H278" s="141">
        <f t="shared" si="406"/>
        <v>0</v>
      </c>
      <c r="I278" s="141">
        <f t="shared" si="406"/>
        <v>0</v>
      </c>
      <c r="J278" s="141">
        <f t="shared" si="406"/>
        <v>0</v>
      </c>
      <c r="K278" s="141">
        <f t="shared" si="406"/>
        <v>0</v>
      </c>
      <c r="L278" s="141">
        <f t="shared" si="406"/>
        <v>0</v>
      </c>
      <c r="M278" s="141">
        <f t="shared" ca="1" si="406"/>
        <v>0</v>
      </c>
      <c r="N278" s="141">
        <f t="shared" ca="1" si="406"/>
        <v>0</v>
      </c>
      <c r="O278" s="141">
        <f t="shared" ca="1" si="406"/>
        <v>0</v>
      </c>
      <c r="P278" s="141">
        <f t="shared" ca="1" si="407"/>
        <v>0</v>
      </c>
      <c r="Q278" s="141">
        <f t="shared" ca="1" si="407"/>
        <v>0</v>
      </c>
      <c r="R278" s="141">
        <f t="shared" ca="1" si="407"/>
        <v>0</v>
      </c>
      <c r="S278" s="141">
        <f t="shared" ca="1" si="407"/>
        <v>0</v>
      </c>
      <c r="T278" s="141">
        <f t="shared" ca="1" si="407"/>
        <v>0</v>
      </c>
      <c r="U278" s="141">
        <f t="shared" ca="1" si="407"/>
        <v>0</v>
      </c>
      <c r="V278" s="141">
        <f t="shared" ca="1" si="407"/>
        <v>0</v>
      </c>
      <c r="W278" s="141">
        <f t="shared" ca="1" si="407"/>
        <v>0</v>
      </c>
      <c r="X278" s="141">
        <f t="shared" ca="1" si="407"/>
        <v>0</v>
      </c>
      <c r="Y278" s="141">
        <f t="shared" ca="1" si="407"/>
        <v>0</v>
      </c>
      <c r="Z278" s="141">
        <f t="shared" ca="1" si="407"/>
        <v>0</v>
      </c>
      <c r="AA278" s="141">
        <f t="shared" ca="1" si="407"/>
        <v>0</v>
      </c>
      <c r="AB278" s="141">
        <f t="shared" ca="1" si="407"/>
        <v>0</v>
      </c>
      <c r="AC278" s="141">
        <f t="shared" ca="1" si="407"/>
        <v>0</v>
      </c>
      <c r="AD278" s="141">
        <f t="shared" ca="1" si="407"/>
        <v>0</v>
      </c>
    </row>
    <row r="279" spans="1:30" ht="13" thickBot="1">
      <c r="B279" s="9"/>
      <c r="C279" s="31">
        <f t="shared" si="408"/>
        <v>2032</v>
      </c>
      <c r="D279" s="6" t="s">
        <v>21</v>
      </c>
      <c r="E279" s="186">
        <f ca="1">OFFSET('Regulatory Asset Base'!$R$156,$D242-1,0)</f>
        <v>1700000000</v>
      </c>
      <c r="F279" s="141">
        <f t="shared" si="406"/>
        <v>0</v>
      </c>
      <c r="G279" s="141">
        <f t="shared" si="406"/>
        <v>0</v>
      </c>
      <c r="H279" s="141">
        <f t="shared" si="406"/>
        <v>0</v>
      </c>
      <c r="I279" s="141">
        <f t="shared" si="406"/>
        <v>0</v>
      </c>
      <c r="J279" s="141">
        <f t="shared" si="406"/>
        <v>0</v>
      </c>
      <c r="K279" s="141">
        <f t="shared" si="406"/>
        <v>0</v>
      </c>
      <c r="L279" s="141">
        <f t="shared" si="406"/>
        <v>0</v>
      </c>
      <c r="M279" s="141">
        <f t="shared" si="406"/>
        <v>0</v>
      </c>
      <c r="N279" s="141">
        <f t="shared" ca="1" si="406"/>
        <v>85000000</v>
      </c>
      <c r="O279" s="141">
        <f t="shared" ca="1" si="406"/>
        <v>85000000</v>
      </c>
      <c r="P279" s="141">
        <f t="shared" ca="1" si="407"/>
        <v>85000000</v>
      </c>
      <c r="Q279" s="141">
        <f t="shared" ca="1" si="407"/>
        <v>85000000</v>
      </c>
      <c r="R279" s="141">
        <f t="shared" ca="1" si="407"/>
        <v>85000000</v>
      </c>
      <c r="S279" s="141">
        <f t="shared" ca="1" si="407"/>
        <v>85000000</v>
      </c>
      <c r="T279" s="141">
        <f t="shared" ca="1" si="407"/>
        <v>85000000</v>
      </c>
      <c r="U279" s="141">
        <f t="shared" ca="1" si="407"/>
        <v>85000000</v>
      </c>
      <c r="V279" s="141">
        <f t="shared" ca="1" si="407"/>
        <v>85000000</v>
      </c>
      <c r="W279" s="141">
        <f t="shared" ca="1" si="407"/>
        <v>85000000</v>
      </c>
      <c r="X279" s="141">
        <f t="shared" ca="1" si="407"/>
        <v>85000000</v>
      </c>
      <c r="Y279" s="141">
        <f t="shared" ca="1" si="407"/>
        <v>85000000</v>
      </c>
      <c r="Z279" s="141">
        <f t="shared" ca="1" si="407"/>
        <v>85000000</v>
      </c>
      <c r="AA279" s="141">
        <f t="shared" ca="1" si="407"/>
        <v>85000000</v>
      </c>
      <c r="AB279" s="141">
        <f t="shared" ca="1" si="407"/>
        <v>85000000</v>
      </c>
      <c r="AC279" s="141">
        <f t="shared" ca="1" si="407"/>
        <v>85000000</v>
      </c>
      <c r="AD279" s="141">
        <f t="shared" ca="1" si="407"/>
        <v>85000000</v>
      </c>
    </row>
    <row r="280" spans="1:30" ht="13" thickBot="1">
      <c r="B280" s="9"/>
      <c r="C280" s="31">
        <f t="shared" si="408"/>
        <v>2033</v>
      </c>
      <c r="D280" s="6" t="s">
        <v>21</v>
      </c>
      <c r="E280" s="186">
        <f ca="1">OFFSET('Regulatory Asset Base'!$S$156,$D242-1,0)</f>
        <v>1790909090.909091</v>
      </c>
      <c r="F280" s="141">
        <f t="shared" si="406"/>
        <v>0</v>
      </c>
      <c r="G280" s="141">
        <f t="shared" si="406"/>
        <v>0</v>
      </c>
      <c r="H280" s="141">
        <f t="shared" si="406"/>
        <v>0</v>
      </c>
      <c r="I280" s="141">
        <f t="shared" si="406"/>
        <v>0</v>
      </c>
      <c r="J280" s="141">
        <f t="shared" si="406"/>
        <v>0</v>
      </c>
      <c r="K280" s="141">
        <f t="shared" si="406"/>
        <v>0</v>
      </c>
      <c r="L280" s="141">
        <f t="shared" si="406"/>
        <v>0</v>
      </c>
      <c r="M280" s="141">
        <f t="shared" si="406"/>
        <v>0</v>
      </c>
      <c r="N280" s="141">
        <f t="shared" si="406"/>
        <v>0</v>
      </c>
      <c r="O280" s="141">
        <f t="shared" ca="1" si="406"/>
        <v>89545454.545454547</v>
      </c>
      <c r="P280" s="141">
        <f t="shared" ca="1" si="407"/>
        <v>89545454.545454547</v>
      </c>
      <c r="Q280" s="141">
        <f t="shared" ca="1" si="407"/>
        <v>89545454.545454547</v>
      </c>
      <c r="R280" s="141">
        <f t="shared" ca="1" si="407"/>
        <v>89545454.545454547</v>
      </c>
      <c r="S280" s="141">
        <f t="shared" ca="1" si="407"/>
        <v>89545454.545454547</v>
      </c>
      <c r="T280" s="141">
        <f t="shared" ca="1" si="407"/>
        <v>89545454.545454547</v>
      </c>
      <c r="U280" s="141">
        <f t="shared" ca="1" si="407"/>
        <v>89545454.545454547</v>
      </c>
      <c r="V280" s="141">
        <f t="shared" ca="1" si="407"/>
        <v>89545454.545454547</v>
      </c>
      <c r="W280" s="141">
        <f t="shared" ca="1" si="407"/>
        <v>89545454.545454547</v>
      </c>
      <c r="X280" s="141">
        <f t="shared" ca="1" si="407"/>
        <v>89545454.545454547</v>
      </c>
      <c r="Y280" s="141">
        <f t="shared" ca="1" si="407"/>
        <v>89545454.545454547</v>
      </c>
      <c r="Z280" s="141">
        <f t="shared" ca="1" si="407"/>
        <v>89545454.545454547</v>
      </c>
      <c r="AA280" s="141">
        <f t="shared" ca="1" si="407"/>
        <v>89545454.545454547</v>
      </c>
      <c r="AB280" s="141">
        <f t="shared" ca="1" si="407"/>
        <v>89545454.545454547</v>
      </c>
      <c r="AC280" s="141">
        <f t="shared" ca="1" si="407"/>
        <v>89545454.545454547</v>
      </c>
      <c r="AD280" s="141">
        <f t="shared" ca="1" si="407"/>
        <v>89545454.545454547</v>
      </c>
    </row>
    <row r="281" spans="1:30" ht="13" thickBot="1">
      <c r="B281" s="9"/>
      <c r="C281" s="31">
        <f t="shared" si="408"/>
        <v>2034</v>
      </c>
      <c r="D281" s="6" t="s">
        <v>21</v>
      </c>
      <c r="E281" s="186">
        <f ca="1">OFFSET('Regulatory Asset Base'!$T$156,$D242-1,0)</f>
        <v>0</v>
      </c>
      <c r="F281" s="141">
        <f t="shared" ref="F281:O290" si="409">IF(F$4&lt;$C281,0,IF(F$4&gt;=$C281+$D$15,0,$E281/$D$15))</f>
        <v>0</v>
      </c>
      <c r="G281" s="141">
        <f t="shared" si="409"/>
        <v>0</v>
      </c>
      <c r="H281" s="141">
        <f t="shared" si="409"/>
        <v>0</v>
      </c>
      <c r="I281" s="141">
        <f t="shared" si="409"/>
        <v>0</v>
      </c>
      <c r="J281" s="141">
        <f t="shared" si="409"/>
        <v>0</v>
      </c>
      <c r="K281" s="141">
        <f t="shared" si="409"/>
        <v>0</v>
      </c>
      <c r="L281" s="141">
        <f t="shared" si="409"/>
        <v>0</v>
      </c>
      <c r="M281" s="141">
        <f t="shared" si="409"/>
        <v>0</v>
      </c>
      <c r="N281" s="141">
        <f t="shared" si="409"/>
        <v>0</v>
      </c>
      <c r="O281" s="141">
        <f t="shared" si="409"/>
        <v>0</v>
      </c>
      <c r="P281" s="141">
        <f t="shared" ref="P281:AD290" ca="1" si="410">IF(P$4&lt;$C281,0,IF(P$4&gt;=$C281+$D$15,0,$E281/$D$15))</f>
        <v>0</v>
      </c>
      <c r="Q281" s="141">
        <f t="shared" ca="1" si="410"/>
        <v>0</v>
      </c>
      <c r="R281" s="141">
        <f t="shared" ca="1" si="410"/>
        <v>0</v>
      </c>
      <c r="S281" s="141">
        <f t="shared" ca="1" si="410"/>
        <v>0</v>
      </c>
      <c r="T281" s="141">
        <f t="shared" ca="1" si="410"/>
        <v>0</v>
      </c>
      <c r="U281" s="141">
        <f t="shared" ca="1" si="410"/>
        <v>0</v>
      </c>
      <c r="V281" s="141">
        <f t="shared" ca="1" si="410"/>
        <v>0</v>
      </c>
      <c r="W281" s="141">
        <f t="shared" ca="1" si="410"/>
        <v>0</v>
      </c>
      <c r="X281" s="141">
        <f t="shared" ca="1" si="410"/>
        <v>0</v>
      </c>
      <c r="Y281" s="141">
        <f t="shared" ca="1" si="410"/>
        <v>0</v>
      </c>
      <c r="Z281" s="141">
        <f t="shared" ca="1" si="410"/>
        <v>0</v>
      </c>
      <c r="AA281" s="141">
        <f t="shared" ca="1" si="410"/>
        <v>0</v>
      </c>
      <c r="AB281" s="141">
        <f t="shared" ca="1" si="410"/>
        <v>0</v>
      </c>
      <c r="AC281" s="141">
        <f t="shared" ca="1" si="410"/>
        <v>0</v>
      </c>
      <c r="AD281" s="141">
        <f t="shared" ca="1" si="410"/>
        <v>0</v>
      </c>
    </row>
    <row r="282" spans="1:30" ht="13" thickBot="1">
      <c r="B282" s="9"/>
      <c r="C282" s="31">
        <f t="shared" si="408"/>
        <v>2035</v>
      </c>
      <c r="D282" s="6" t="s">
        <v>21</v>
      </c>
      <c r="E282" s="186">
        <f ca="1">OFFSET('Regulatory Asset Base'!$U$156,$D242-1,0)</f>
        <v>1037500000</v>
      </c>
      <c r="F282" s="141">
        <f t="shared" si="409"/>
        <v>0</v>
      </c>
      <c r="G282" s="141">
        <f t="shared" si="409"/>
        <v>0</v>
      </c>
      <c r="H282" s="141">
        <f t="shared" si="409"/>
        <v>0</v>
      </c>
      <c r="I282" s="141">
        <f t="shared" si="409"/>
        <v>0</v>
      </c>
      <c r="J282" s="141">
        <f t="shared" si="409"/>
        <v>0</v>
      </c>
      <c r="K282" s="141">
        <f t="shared" si="409"/>
        <v>0</v>
      </c>
      <c r="L282" s="141">
        <f t="shared" si="409"/>
        <v>0</v>
      </c>
      <c r="M282" s="141">
        <f t="shared" si="409"/>
        <v>0</v>
      </c>
      <c r="N282" s="141">
        <f t="shared" si="409"/>
        <v>0</v>
      </c>
      <c r="O282" s="141">
        <f t="shared" si="409"/>
        <v>0</v>
      </c>
      <c r="P282" s="141">
        <f t="shared" si="410"/>
        <v>0</v>
      </c>
      <c r="Q282" s="141">
        <f t="shared" ca="1" si="410"/>
        <v>51875000</v>
      </c>
      <c r="R282" s="141">
        <f t="shared" ca="1" si="410"/>
        <v>51875000</v>
      </c>
      <c r="S282" s="141">
        <f t="shared" ca="1" si="410"/>
        <v>51875000</v>
      </c>
      <c r="T282" s="141">
        <f t="shared" ca="1" si="410"/>
        <v>51875000</v>
      </c>
      <c r="U282" s="141">
        <f t="shared" ca="1" si="410"/>
        <v>51875000</v>
      </c>
      <c r="V282" s="141">
        <f t="shared" ca="1" si="410"/>
        <v>51875000</v>
      </c>
      <c r="W282" s="141">
        <f t="shared" ca="1" si="410"/>
        <v>51875000</v>
      </c>
      <c r="X282" s="141">
        <f t="shared" ca="1" si="410"/>
        <v>51875000</v>
      </c>
      <c r="Y282" s="141">
        <f t="shared" ca="1" si="410"/>
        <v>51875000</v>
      </c>
      <c r="Z282" s="141">
        <f t="shared" ca="1" si="410"/>
        <v>51875000</v>
      </c>
      <c r="AA282" s="141">
        <f t="shared" ca="1" si="410"/>
        <v>51875000</v>
      </c>
      <c r="AB282" s="141">
        <f t="shared" ca="1" si="410"/>
        <v>51875000</v>
      </c>
      <c r="AC282" s="141">
        <f t="shared" ca="1" si="410"/>
        <v>51875000</v>
      </c>
      <c r="AD282" s="141">
        <f t="shared" ca="1" si="410"/>
        <v>51875000</v>
      </c>
    </row>
    <row r="283" spans="1:30" ht="13" thickBot="1">
      <c r="B283" s="9"/>
      <c r="C283" s="31">
        <f t="shared" si="408"/>
        <v>2036</v>
      </c>
      <c r="D283" s="6" t="s">
        <v>21</v>
      </c>
      <c r="E283" s="186">
        <f ca="1">OFFSET('Regulatory Asset Base'!$V$156,$D242-1,0)</f>
        <v>0</v>
      </c>
      <c r="F283" s="141">
        <f t="shared" si="409"/>
        <v>0</v>
      </c>
      <c r="G283" s="141">
        <f t="shared" si="409"/>
        <v>0</v>
      </c>
      <c r="H283" s="141">
        <f t="shared" si="409"/>
        <v>0</v>
      </c>
      <c r="I283" s="141">
        <f t="shared" si="409"/>
        <v>0</v>
      </c>
      <c r="J283" s="141">
        <f t="shared" si="409"/>
        <v>0</v>
      </c>
      <c r="K283" s="141">
        <f t="shared" si="409"/>
        <v>0</v>
      </c>
      <c r="L283" s="141">
        <f t="shared" si="409"/>
        <v>0</v>
      </c>
      <c r="M283" s="141">
        <f t="shared" si="409"/>
        <v>0</v>
      </c>
      <c r="N283" s="141">
        <f t="shared" si="409"/>
        <v>0</v>
      </c>
      <c r="O283" s="141">
        <f t="shared" si="409"/>
        <v>0</v>
      </c>
      <c r="P283" s="141">
        <f t="shared" si="410"/>
        <v>0</v>
      </c>
      <c r="Q283" s="141">
        <f t="shared" si="410"/>
        <v>0</v>
      </c>
      <c r="R283" s="141">
        <f t="shared" ca="1" si="410"/>
        <v>0</v>
      </c>
      <c r="S283" s="141">
        <f t="shared" ca="1" si="410"/>
        <v>0</v>
      </c>
      <c r="T283" s="141">
        <f t="shared" ca="1" si="410"/>
        <v>0</v>
      </c>
      <c r="U283" s="141">
        <f t="shared" ca="1" si="410"/>
        <v>0</v>
      </c>
      <c r="V283" s="141">
        <f t="shared" ca="1" si="410"/>
        <v>0</v>
      </c>
      <c r="W283" s="141">
        <f t="shared" ca="1" si="410"/>
        <v>0</v>
      </c>
      <c r="X283" s="141">
        <f t="shared" ca="1" si="410"/>
        <v>0</v>
      </c>
      <c r="Y283" s="141">
        <f t="shared" ca="1" si="410"/>
        <v>0</v>
      </c>
      <c r="Z283" s="141">
        <f t="shared" ca="1" si="410"/>
        <v>0</v>
      </c>
      <c r="AA283" s="141">
        <f t="shared" ca="1" si="410"/>
        <v>0</v>
      </c>
      <c r="AB283" s="141">
        <f t="shared" ca="1" si="410"/>
        <v>0</v>
      </c>
      <c r="AC283" s="141">
        <f t="shared" ca="1" si="410"/>
        <v>0</v>
      </c>
      <c r="AD283" s="141">
        <f t="shared" ca="1" si="410"/>
        <v>0</v>
      </c>
    </row>
    <row r="284" spans="1:30" ht="13" thickBot="1">
      <c r="B284" s="9"/>
      <c r="C284" s="31">
        <f t="shared" si="408"/>
        <v>2037</v>
      </c>
      <c r="D284" s="6" t="s">
        <v>21</v>
      </c>
      <c r="E284" s="186">
        <f ca="1">OFFSET('Regulatory Asset Base'!$W$156,$D242-1,0)</f>
        <v>368421052.63157892</v>
      </c>
      <c r="F284" s="141">
        <f t="shared" si="409"/>
        <v>0</v>
      </c>
      <c r="G284" s="141">
        <f t="shared" si="409"/>
        <v>0</v>
      </c>
      <c r="H284" s="141">
        <f t="shared" si="409"/>
        <v>0</v>
      </c>
      <c r="I284" s="141">
        <f t="shared" si="409"/>
        <v>0</v>
      </c>
      <c r="J284" s="141">
        <f t="shared" si="409"/>
        <v>0</v>
      </c>
      <c r="K284" s="141">
        <f t="shared" si="409"/>
        <v>0</v>
      </c>
      <c r="L284" s="141">
        <f t="shared" si="409"/>
        <v>0</v>
      </c>
      <c r="M284" s="141">
        <f t="shared" si="409"/>
        <v>0</v>
      </c>
      <c r="N284" s="141">
        <f t="shared" si="409"/>
        <v>0</v>
      </c>
      <c r="O284" s="141">
        <f t="shared" si="409"/>
        <v>0</v>
      </c>
      <c r="P284" s="141">
        <f t="shared" si="410"/>
        <v>0</v>
      </c>
      <c r="Q284" s="141">
        <f t="shared" si="410"/>
        <v>0</v>
      </c>
      <c r="R284" s="141">
        <f t="shared" si="410"/>
        <v>0</v>
      </c>
      <c r="S284" s="141">
        <f t="shared" ca="1" si="410"/>
        <v>18421052.631578945</v>
      </c>
      <c r="T284" s="141">
        <f t="shared" ca="1" si="410"/>
        <v>18421052.631578945</v>
      </c>
      <c r="U284" s="141">
        <f t="shared" ca="1" si="410"/>
        <v>18421052.631578945</v>
      </c>
      <c r="V284" s="141">
        <f t="shared" ca="1" si="410"/>
        <v>18421052.631578945</v>
      </c>
      <c r="W284" s="141">
        <f t="shared" ca="1" si="410"/>
        <v>18421052.631578945</v>
      </c>
      <c r="X284" s="141">
        <f t="shared" ca="1" si="410"/>
        <v>18421052.631578945</v>
      </c>
      <c r="Y284" s="141">
        <f t="shared" ca="1" si="410"/>
        <v>18421052.631578945</v>
      </c>
      <c r="Z284" s="141">
        <f t="shared" ca="1" si="410"/>
        <v>18421052.631578945</v>
      </c>
      <c r="AA284" s="141">
        <f t="shared" ca="1" si="410"/>
        <v>18421052.631578945</v>
      </c>
      <c r="AB284" s="141">
        <f t="shared" ca="1" si="410"/>
        <v>18421052.631578945</v>
      </c>
      <c r="AC284" s="141">
        <f t="shared" ca="1" si="410"/>
        <v>18421052.631578945</v>
      </c>
      <c r="AD284" s="141">
        <f t="shared" ca="1" si="410"/>
        <v>18421052.631578945</v>
      </c>
    </row>
    <row r="285" spans="1:30" ht="13" thickBot="1">
      <c r="B285" s="9"/>
      <c r="C285" s="31">
        <f t="shared" si="408"/>
        <v>2038</v>
      </c>
      <c r="D285" s="6" t="s">
        <v>21</v>
      </c>
      <c r="E285" s="186">
        <f ca="1">OFFSET('Regulatory Asset Base'!$X$156,$D242-1,0)</f>
        <v>666666666.66666663</v>
      </c>
      <c r="F285" s="141">
        <f t="shared" si="409"/>
        <v>0</v>
      </c>
      <c r="G285" s="141">
        <f t="shared" si="409"/>
        <v>0</v>
      </c>
      <c r="H285" s="141">
        <f t="shared" si="409"/>
        <v>0</v>
      </c>
      <c r="I285" s="141">
        <f t="shared" si="409"/>
        <v>0</v>
      </c>
      <c r="J285" s="141">
        <f t="shared" si="409"/>
        <v>0</v>
      </c>
      <c r="K285" s="141">
        <f t="shared" si="409"/>
        <v>0</v>
      </c>
      <c r="L285" s="141">
        <f t="shared" si="409"/>
        <v>0</v>
      </c>
      <c r="M285" s="141">
        <f t="shared" si="409"/>
        <v>0</v>
      </c>
      <c r="N285" s="141">
        <f t="shared" si="409"/>
        <v>0</v>
      </c>
      <c r="O285" s="141">
        <f t="shared" si="409"/>
        <v>0</v>
      </c>
      <c r="P285" s="141">
        <f t="shared" si="410"/>
        <v>0</v>
      </c>
      <c r="Q285" s="141">
        <f t="shared" si="410"/>
        <v>0</v>
      </c>
      <c r="R285" s="141">
        <f t="shared" si="410"/>
        <v>0</v>
      </c>
      <c r="S285" s="141">
        <f t="shared" si="410"/>
        <v>0</v>
      </c>
      <c r="T285" s="141">
        <f t="shared" ca="1" si="410"/>
        <v>33333333.333333332</v>
      </c>
      <c r="U285" s="141">
        <f t="shared" ca="1" si="410"/>
        <v>33333333.333333332</v>
      </c>
      <c r="V285" s="141">
        <f t="shared" ca="1" si="410"/>
        <v>33333333.333333332</v>
      </c>
      <c r="W285" s="141">
        <f t="shared" ca="1" si="410"/>
        <v>33333333.333333332</v>
      </c>
      <c r="X285" s="141">
        <f t="shared" ca="1" si="410"/>
        <v>33333333.333333332</v>
      </c>
      <c r="Y285" s="141">
        <f t="shared" ca="1" si="410"/>
        <v>33333333.333333332</v>
      </c>
      <c r="Z285" s="141">
        <f t="shared" ca="1" si="410"/>
        <v>33333333.333333332</v>
      </c>
      <c r="AA285" s="141">
        <f t="shared" ca="1" si="410"/>
        <v>33333333.333333332</v>
      </c>
      <c r="AB285" s="141">
        <f t="shared" ca="1" si="410"/>
        <v>33333333.333333332</v>
      </c>
      <c r="AC285" s="141">
        <f t="shared" ca="1" si="410"/>
        <v>33333333.333333332</v>
      </c>
      <c r="AD285" s="141">
        <f t="shared" ca="1" si="410"/>
        <v>33333333.333333332</v>
      </c>
    </row>
    <row r="286" spans="1:30" ht="13" thickBot="1">
      <c r="B286" s="9"/>
      <c r="C286" s="31">
        <f t="shared" si="408"/>
        <v>2039</v>
      </c>
      <c r="D286" s="6" t="s">
        <v>21</v>
      </c>
      <c r="E286" s="186">
        <f ca="1">OFFSET('Regulatory Asset Base'!$Y$156,$D242-1,0)</f>
        <v>0</v>
      </c>
      <c r="F286" s="141">
        <f t="shared" si="409"/>
        <v>0</v>
      </c>
      <c r="G286" s="141">
        <f t="shared" si="409"/>
        <v>0</v>
      </c>
      <c r="H286" s="141">
        <f t="shared" si="409"/>
        <v>0</v>
      </c>
      <c r="I286" s="141">
        <f t="shared" si="409"/>
        <v>0</v>
      </c>
      <c r="J286" s="141">
        <f t="shared" si="409"/>
        <v>0</v>
      </c>
      <c r="K286" s="141">
        <f t="shared" si="409"/>
        <v>0</v>
      </c>
      <c r="L286" s="141">
        <f t="shared" si="409"/>
        <v>0</v>
      </c>
      <c r="M286" s="141">
        <f t="shared" si="409"/>
        <v>0</v>
      </c>
      <c r="N286" s="141">
        <f t="shared" si="409"/>
        <v>0</v>
      </c>
      <c r="O286" s="141">
        <f t="shared" si="409"/>
        <v>0</v>
      </c>
      <c r="P286" s="141">
        <f t="shared" si="410"/>
        <v>0</v>
      </c>
      <c r="Q286" s="141">
        <f t="shared" si="410"/>
        <v>0</v>
      </c>
      <c r="R286" s="141">
        <f t="shared" si="410"/>
        <v>0</v>
      </c>
      <c r="S286" s="141">
        <f t="shared" si="410"/>
        <v>0</v>
      </c>
      <c r="T286" s="141">
        <f t="shared" si="410"/>
        <v>0</v>
      </c>
      <c r="U286" s="141">
        <f t="shared" ca="1" si="410"/>
        <v>0</v>
      </c>
      <c r="V286" s="141">
        <f t="shared" ca="1" si="410"/>
        <v>0</v>
      </c>
      <c r="W286" s="141">
        <f t="shared" ca="1" si="410"/>
        <v>0</v>
      </c>
      <c r="X286" s="141">
        <f t="shared" ca="1" si="410"/>
        <v>0</v>
      </c>
      <c r="Y286" s="141">
        <f t="shared" ca="1" si="410"/>
        <v>0</v>
      </c>
      <c r="Z286" s="141">
        <f t="shared" ca="1" si="410"/>
        <v>0</v>
      </c>
      <c r="AA286" s="141">
        <f t="shared" ca="1" si="410"/>
        <v>0</v>
      </c>
      <c r="AB286" s="141">
        <f t="shared" ca="1" si="410"/>
        <v>0</v>
      </c>
      <c r="AC286" s="141">
        <f t="shared" ca="1" si="410"/>
        <v>0</v>
      </c>
      <c r="AD286" s="141">
        <f t="shared" ca="1" si="410"/>
        <v>0</v>
      </c>
    </row>
    <row r="287" spans="1:30" ht="13" thickBot="1">
      <c r="B287" s="9"/>
      <c r="C287" s="31">
        <f t="shared" si="408"/>
        <v>2040</v>
      </c>
      <c r="D287" s="6" t="s">
        <v>21</v>
      </c>
      <c r="E287" s="186">
        <f ca="1">OFFSET('Regulatory Asset Base'!$Z$156,$D242-1,0)</f>
        <v>583333333.33333337</v>
      </c>
      <c r="F287" s="141">
        <f t="shared" si="409"/>
        <v>0</v>
      </c>
      <c r="G287" s="141">
        <f t="shared" si="409"/>
        <v>0</v>
      </c>
      <c r="H287" s="141">
        <f t="shared" si="409"/>
        <v>0</v>
      </c>
      <c r="I287" s="141">
        <f t="shared" si="409"/>
        <v>0</v>
      </c>
      <c r="J287" s="141">
        <f t="shared" si="409"/>
        <v>0</v>
      </c>
      <c r="K287" s="141">
        <f t="shared" si="409"/>
        <v>0</v>
      </c>
      <c r="L287" s="141">
        <f t="shared" si="409"/>
        <v>0</v>
      </c>
      <c r="M287" s="141">
        <f t="shared" si="409"/>
        <v>0</v>
      </c>
      <c r="N287" s="141">
        <f t="shared" si="409"/>
        <v>0</v>
      </c>
      <c r="O287" s="141">
        <f t="shared" si="409"/>
        <v>0</v>
      </c>
      <c r="P287" s="141">
        <f t="shared" si="410"/>
        <v>0</v>
      </c>
      <c r="Q287" s="141">
        <f t="shared" si="410"/>
        <v>0</v>
      </c>
      <c r="R287" s="141">
        <f t="shared" si="410"/>
        <v>0</v>
      </c>
      <c r="S287" s="141">
        <f t="shared" si="410"/>
        <v>0</v>
      </c>
      <c r="T287" s="141">
        <f t="shared" si="410"/>
        <v>0</v>
      </c>
      <c r="U287" s="141">
        <f t="shared" si="410"/>
        <v>0</v>
      </c>
      <c r="V287" s="141">
        <f t="shared" ca="1" si="410"/>
        <v>29166666.666666668</v>
      </c>
      <c r="W287" s="141">
        <f t="shared" ca="1" si="410"/>
        <v>29166666.666666668</v>
      </c>
      <c r="X287" s="141">
        <f t="shared" ca="1" si="410"/>
        <v>29166666.666666668</v>
      </c>
      <c r="Y287" s="141">
        <f t="shared" ca="1" si="410"/>
        <v>29166666.666666668</v>
      </c>
      <c r="Z287" s="141">
        <f t="shared" ca="1" si="410"/>
        <v>29166666.666666668</v>
      </c>
      <c r="AA287" s="141">
        <f t="shared" ca="1" si="410"/>
        <v>29166666.666666668</v>
      </c>
      <c r="AB287" s="141">
        <f t="shared" ca="1" si="410"/>
        <v>29166666.666666668</v>
      </c>
      <c r="AC287" s="141">
        <f t="shared" ca="1" si="410"/>
        <v>29166666.666666668</v>
      </c>
      <c r="AD287" s="141">
        <f t="shared" ca="1" si="410"/>
        <v>29166666.666666668</v>
      </c>
    </row>
    <row r="288" spans="1:30" ht="13" thickBot="1">
      <c r="B288" s="9"/>
      <c r="C288" s="31">
        <f t="shared" si="408"/>
        <v>2041</v>
      </c>
      <c r="D288" s="6" t="s">
        <v>21</v>
      </c>
      <c r="E288" s="186">
        <f ca="1">OFFSET('Regulatory Asset Base'!$AA$156,$D242-1,0)</f>
        <v>500000000</v>
      </c>
      <c r="F288" s="141">
        <f t="shared" si="409"/>
        <v>0</v>
      </c>
      <c r="G288" s="141">
        <f t="shared" si="409"/>
        <v>0</v>
      </c>
      <c r="H288" s="141">
        <f t="shared" si="409"/>
        <v>0</v>
      </c>
      <c r="I288" s="141">
        <f t="shared" si="409"/>
        <v>0</v>
      </c>
      <c r="J288" s="141">
        <f t="shared" si="409"/>
        <v>0</v>
      </c>
      <c r="K288" s="141">
        <f t="shared" si="409"/>
        <v>0</v>
      </c>
      <c r="L288" s="141">
        <f t="shared" si="409"/>
        <v>0</v>
      </c>
      <c r="M288" s="141">
        <f t="shared" si="409"/>
        <v>0</v>
      </c>
      <c r="N288" s="141">
        <f t="shared" si="409"/>
        <v>0</v>
      </c>
      <c r="O288" s="141">
        <f t="shared" si="409"/>
        <v>0</v>
      </c>
      <c r="P288" s="141">
        <f t="shared" si="410"/>
        <v>0</v>
      </c>
      <c r="Q288" s="141">
        <f t="shared" si="410"/>
        <v>0</v>
      </c>
      <c r="R288" s="141">
        <f t="shared" si="410"/>
        <v>0</v>
      </c>
      <c r="S288" s="141">
        <f t="shared" si="410"/>
        <v>0</v>
      </c>
      <c r="T288" s="141">
        <f t="shared" si="410"/>
        <v>0</v>
      </c>
      <c r="U288" s="141">
        <f t="shared" si="410"/>
        <v>0</v>
      </c>
      <c r="V288" s="141">
        <f t="shared" si="410"/>
        <v>0</v>
      </c>
      <c r="W288" s="141">
        <f t="shared" ca="1" si="410"/>
        <v>25000000</v>
      </c>
      <c r="X288" s="141">
        <f t="shared" ca="1" si="410"/>
        <v>25000000</v>
      </c>
      <c r="Y288" s="141">
        <f t="shared" ca="1" si="410"/>
        <v>25000000</v>
      </c>
      <c r="Z288" s="141">
        <f t="shared" ca="1" si="410"/>
        <v>25000000</v>
      </c>
      <c r="AA288" s="141">
        <f t="shared" ca="1" si="410"/>
        <v>25000000</v>
      </c>
      <c r="AB288" s="141">
        <f t="shared" ca="1" si="410"/>
        <v>25000000</v>
      </c>
      <c r="AC288" s="141">
        <f t="shared" ca="1" si="410"/>
        <v>25000000</v>
      </c>
      <c r="AD288" s="141">
        <f t="shared" ca="1" si="410"/>
        <v>25000000</v>
      </c>
    </row>
    <row r="289" spans="1:30" ht="11.5" customHeight="1" thickBot="1">
      <c r="B289" s="9"/>
      <c r="C289" s="31">
        <f t="shared" si="408"/>
        <v>2042</v>
      </c>
      <c r="D289" s="6" t="s">
        <v>21</v>
      </c>
      <c r="E289" s="186">
        <f ca="1">OFFSET('Regulatory Asset Base'!$AB$156,$D242-1,0)</f>
        <v>0</v>
      </c>
      <c r="F289" s="141">
        <f t="shared" si="409"/>
        <v>0</v>
      </c>
      <c r="G289" s="141">
        <f t="shared" si="409"/>
        <v>0</v>
      </c>
      <c r="H289" s="141">
        <f t="shared" si="409"/>
        <v>0</v>
      </c>
      <c r="I289" s="141">
        <f t="shared" si="409"/>
        <v>0</v>
      </c>
      <c r="J289" s="141">
        <f t="shared" si="409"/>
        <v>0</v>
      </c>
      <c r="K289" s="141">
        <f t="shared" si="409"/>
        <v>0</v>
      </c>
      <c r="L289" s="141">
        <f t="shared" si="409"/>
        <v>0</v>
      </c>
      <c r="M289" s="141">
        <f t="shared" si="409"/>
        <v>0</v>
      </c>
      <c r="N289" s="141">
        <f t="shared" si="409"/>
        <v>0</v>
      </c>
      <c r="O289" s="141">
        <f t="shared" si="409"/>
        <v>0</v>
      </c>
      <c r="P289" s="141">
        <f t="shared" si="410"/>
        <v>0</v>
      </c>
      <c r="Q289" s="141">
        <f t="shared" si="410"/>
        <v>0</v>
      </c>
      <c r="R289" s="141">
        <f t="shared" si="410"/>
        <v>0</v>
      </c>
      <c r="S289" s="141">
        <f t="shared" si="410"/>
        <v>0</v>
      </c>
      <c r="T289" s="141">
        <f t="shared" si="410"/>
        <v>0</v>
      </c>
      <c r="U289" s="141">
        <f t="shared" si="410"/>
        <v>0</v>
      </c>
      <c r="V289" s="141">
        <f t="shared" si="410"/>
        <v>0</v>
      </c>
      <c r="W289" s="141">
        <f t="shared" si="410"/>
        <v>0</v>
      </c>
      <c r="X289" s="141">
        <f t="shared" ca="1" si="410"/>
        <v>0</v>
      </c>
      <c r="Y289" s="141">
        <f t="shared" ca="1" si="410"/>
        <v>0</v>
      </c>
      <c r="Z289" s="141">
        <f t="shared" ca="1" si="410"/>
        <v>0</v>
      </c>
      <c r="AA289" s="141">
        <f t="shared" ca="1" si="410"/>
        <v>0</v>
      </c>
      <c r="AB289" s="141">
        <f t="shared" ca="1" si="410"/>
        <v>0</v>
      </c>
      <c r="AC289" s="141">
        <f t="shared" ca="1" si="410"/>
        <v>0</v>
      </c>
      <c r="AD289" s="141">
        <f t="shared" ca="1" si="410"/>
        <v>0</v>
      </c>
    </row>
    <row r="290" spans="1:30" ht="13" thickBot="1">
      <c r="B290" s="9"/>
      <c r="C290" s="31">
        <f t="shared" si="408"/>
        <v>2043</v>
      </c>
      <c r="D290" s="6" t="s">
        <v>21</v>
      </c>
      <c r="E290" s="186">
        <f ca="1">OFFSET('Regulatory Asset Base'!$AC$156,$D242-1,0)</f>
        <v>1098245614.0350878</v>
      </c>
      <c r="F290" s="141">
        <f t="shared" si="409"/>
        <v>0</v>
      </c>
      <c r="G290" s="141">
        <f t="shared" si="409"/>
        <v>0</v>
      </c>
      <c r="H290" s="141">
        <f t="shared" si="409"/>
        <v>0</v>
      </c>
      <c r="I290" s="141">
        <f t="shared" si="409"/>
        <v>0</v>
      </c>
      <c r="J290" s="141">
        <f t="shared" si="409"/>
        <v>0</v>
      </c>
      <c r="K290" s="141">
        <f t="shared" si="409"/>
        <v>0</v>
      </c>
      <c r="L290" s="141">
        <f t="shared" si="409"/>
        <v>0</v>
      </c>
      <c r="M290" s="141">
        <f t="shared" si="409"/>
        <v>0</v>
      </c>
      <c r="N290" s="141">
        <f t="shared" si="409"/>
        <v>0</v>
      </c>
      <c r="O290" s="141">
        <f t="shared" si="409"/>
        <v>0</v>
      </c>
      <c r="P290" s="141">
        <f t="shared" si="410"/>
        <v>0</v>
      </c>
      <c r="Q290" s="141">
        <f t="shared" si="410"/>
        <v>0</v>
      </c>
      <c r="R290" s="141">
        <f t="shared" si="410"/>
        <v>0</v>
      </c>
      <c r="S290" s="141">
        <f t="shared" si="410"/>
        <v>0</v>
      </c>
      <c r="T290" s="141">
        <f t="shared" si="410"/>
        <v>0</v>
      </c>
      <c r="U290" s="141">
        <f t="shared" si="410"/>
        <v>0</v>
      </c>
      <c r="V290" s="141">
        <f t="shared" si="410"/>
        <v>0</v>
      </c>
      <c r="W290" s="141">
        <f t="shared" si="410"/>
        <v>0</v>
      </c>
      <c r="X290" s="141">
        <f t="shared" si="410"/>
        <v>0</v>
      </c>
      <c r="Y290" s="141">
        <f t="shared" ca="1" si="410"/>
        <v>54912280.701754391</v>
      </c>
      <c r="Z290" s="141">
        <f t="shared" ca="1" si="410"/>
        <v>54912280.701754391</v>
      </c>
      <c r="AA290" s="141">
        <f t="shared" ca="1" si="410"/>
        <v>54912280.701754391</v>
      </c>
      <c r="AB290" s="141">
        <f t="shared" ca="1" si="410"/>
        <v>54912280.701754391</v>
      </c>
      <c r="AC290" s="141">
        <f t="shared" ca="1" si="410"/>
        <v>54912280.701754391</v>
      </c>
      <c r="AD290" s="141">
        <f t="shared" ca="1" si="410"/>
        <v>54912280.701754391</v>
      </c>
    </row>
    <row r="291" spans="1:30" s="54" customFormat="1" ht="13.5" thickBot="1">
      <c r="A291" s="184"/>
      <c r="B291" s="185"/>
      <c r="C291" s="183" t="s">
        <v>166</v>
      </c>
      <c r="D291" s="6" t="s">
        <v>21</v>
      </c>
      <c r="E291" s="187"/>
      <c r="F291" s="188">
        <f>SUM(F271:F290)</f>
        <v>0</v>
      </c>
      <c r="G291" s="188">
        <f t="shared" ref="G291" ca="1" si="411">SUM(G271:G290)</f>
        <v>46153846.15384616</v>
      </c>
      <c r="H291" s="188">
        <f t="shared" ref="H291" ca="1" si="412">SUM(H271:H290)</f>
        <v>110614630.46757165</v>
      </c>
      <c r="I291" s="188">
        <f t="shared" ref="I291" ca="1" si="413">SUM(I271:I290)</f>
        <v>185935143.28808445</v>
      </c>
      <c r="J291" s="188">
        <f t="shared" ref="J291" ca="1" si="414">SUM(J271:J290)</f>
        <v>250667286.14522731</v>
      </c>
      <c r="K291" s="188">
        <f t="shared" ref="K291" ca="1" si="415">SUM(K271:K290)</f>
        <v>272542286.14522731</v>
      </c>
      <c r="L291" s="188">
        <f t="shared" ref="L291" ca="1" si="416">SUM(L271:L290)</f>
        <v>272542286.14522731</v>
      </c>
      <c r="M291" s="188">
        <f t="shared" ref="M291" ca="1" si="417">SUM(M271:M290)</f>
        <v>272542286.14522731</v>
      </c>
      <c r="N291" s="188">
        <f t="shared" ref="N291" ca="1" si="418">SUM(N271:N290)</f>
        <v>357542286.14522731</v>
      </c>
      <c r="O291" s="188">
        <f t="shared" ref="O291" ca="1" si="419">SUM(O271:O290)</f>
        <v>447087740.69068187</v>
      </c>
      <c r="P291" s="188">
        <f t="shared" ref="P291" ca="1" si="420">SUM(P271:P290)</f>
        <v>447087740.69068187</v>
      </c>
      <c r="Q291" s="188">
        <f t="shared" ref="Q291" ca="1" si="421">SUM(Q271:Q290)</f>
        <v>498962740.69068187</v>
      </c>
      <c r="R291" s="188">
        <f t="shared" ref="R291" ca="1" si="422">SUM(R271:R290)</f>
        <v>498962740.69068187</v>
      </c>
      <c r="S291" s="188">
        <f t="shared" ref="S291" ca="1" si="423">SUM(S271:S290)</f>
        <v>517383793.3222608</v>
      </c>
      <c r="T291" s="188">
        <f t="shared" ref="T291" ca="1" si="424">SUM(T271:T290)</f>
        <v>550717126.65559411</v>
      </c>
      <c r="U291" s="188">
        <f t="shared" ref="U291" ca="1" si="425">SUM(U271:U290)</f>
        <v>550717126.65559411</v>
      </c>
      <c r="V291" s="188">
        <f t="shared" ref="V291" ca="1" si="426">SUM(V271:V290)</f>
        <v>579883793.32226074</v>
      </c>
      <c r="W291" s="188">
        <f t="shared" ref="W291" ca="1" si="427">SUM(W271:W290)</f>
        <v>604883793.32226074</v>
      </c>
      <c r="X291" s="188">
        <f t="shared" ref="X291" ca="1" si="428">SUM(X271:X290)</f>
        <v>604883793.32226074</v>
      </c>
      <c r="Y291" s="188">
        <f t="shared" ref="Y291" ca="1" si="429">SUM(Y271:Y290)</f>
        <v>659796074.02401519</v>
      </c>
      <c r="Z291" s="188">
        <f t="shared" ref="Z291" ca="1" si="430">SUM(Z271:Z290)</f>
        <v>659796074.02401519</v>
      </c>
      <c r="AA291" s="188">
        <f t="shared" ref="AA291" ca="1" si="431">SUM(AA271:AA290)</f>
        <v>613642227.87016892</v>
      </c>
      <c r="AB291" s="188">
        <f t="shared" ref="AB291" ca="1" si="432">SUM(AB271:AB290)</f>
        <v>549181443.55644345</v>
      </c>
      <c r="AC291" s="188">
        <f t="shared" ref="AC291" ca="1" si="433">SUM(AC271:AC290)</f>
        <v>473860930.73593074</v>
      </c>
      <c r="AD291" s="188">
        <f t="shared" ref="AD291" ca="1" si="434">SUM(AD271:AD290)</f>
        <v>409128787.87878793</v>
      </c>
    </row>
    <row r="292" spans="1:30">
      <c r="D292" s="18"/>
    </row>
    <row r="294" spans="1:30" s="101" customFormat="1" ht="13">
      <c r="A294" s="130"/>
      <c r="B294" s="132">
        <f>D294+2</f>
        <v>8</v>
      </c>
      <c r="C294" s="130" t="str">
        <f>LOOKUP(D294,$B$11:$C$20)</f>
        <v>Meters</v>
      </c>
      <c r="D294" s="130">
        <v>6</v>
      </c>
      <c r="E294" s="130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</row>
    <row r="295" spans="1:30">
      <c r="A295" s="46"/>
      <c r="B295" s="14"/>
      <c r="C295" s="13"/>
      <c r="D295" s="21"/>
      <c r="E295" s="12"/>
      <c r="F295" s="3"/>
      <c r="G295" s="2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30" ht="14.5" customHeight="1">
      <c r="A296" s="22"/>
      <c r="B296" s="47"/>
      <c r="C296" s="47" t="s">
        <v>48</v>
      </c>
      <c r="D296" s="12"/>
      <c r="E296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30"/>
      <c r="Q296" s="30"/>
      <c r="R296" s="30"/>
      <c r="S296" s="30"/>
      <c r="T296" s="30"/>
      <c r="U296" s="30"/>
    </row>
    <row r="297" spans="1:30">
      <c r="A297" s="10"/>
      <c r="B297" s="10"/>
      <c r="C297" s="10"/>
      <c r="D297" s="257"/>
      <c r="E297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9"/>
      <c r="AA297" s="139"/>
      <c r="AB297" s="139"/>
      <c r="AC297" s="139"/>
      <c r="AD297" s="139"/>
    </row>
    <row r="298" spans="1:30" ht="12" customHeight="1">
      <c r="A298" s="10"/>
      <c r="B298" s="10"/>
      <c r="C298" s="10"/>
      <c r="D298" s="257"/>
      <c r="E298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  <c r="AA298" s="139"/>
      <c r="AB298" s="139"/>
      <c r="AC298" s="139"/>
      <c r="AD298" s="139"/>
    </row>
    <row r="299" spans="1:30" ht="11.5" customHeight="1">
      <c r="A299" s="10"/>
      <c r="B299" s="10"/>
      <c r="C299" s="76" t="s">
        <v>165</v>
      </c>
      <c r="D299" s="258" t="s">
        <v>21</v>
      </c>
      <c r="E299"/>
      <c r="F299" s="182">
        <f>LOOKUP(D294,$B$11:$B$20,$F$11:$F$20)</f>
        <v>10000000000</v>
      </c>
      <c r="G299" s="139">
        <f>F299</f>
        <v>10000000000</v>
      </c>
      <c r="H299" s="139">
        <f>G299</f>
        <v>10000000000</v>
      </c>
      <c r="I299" s="139">
        <f t="shared" ref="I299:AD299" si="435">H299</f>
        <v>10000000000</v>
      </c>
      <c r="J299" s="139">
        <f t="shared" si="435"/>
        <v>10000000000</v>
      </c>
      <c r="K299" s="139">
        <f t="shared" si="435"/>
        <v>10000000000</v>
      </c>
      <c r="L299" s="139">
        <f t="shared" si="435"/>
        <v>10000000000</v>
      </c>
      <c r="M299" s="139">
        <f t="shared" si="435"/>
        <v>10000000000</v>
      </c>
      <c r="N299" s="139">
        <f t="shared" si="435"/>
        <v>10000000000</v>
      </c>
      <c r="O299" s="139">
        <f t="shared" si="435"/>
        <v>10000000000</v>
      </c>
      <c r="P299" s="139">
        <f t="shared" si="435"/>
        <v>10000000000</v>
      </c>
      <c r="Q299" s="139">
        <f t="shared" si="435"/>
        <v>10000000000</v>
      </c>
      <c r="R299" s="139">
        <f t="shared" si="435"/>
        <v>10000000000</v>
      </c>
      <c r="S299" s="139">
        <f t="shared" si="435"/>
        <v>10000000000</v>
      </c>
      <c r="T299" s="139">
        <f t="shared" si="435"/>
        <v>10000000000</v>
      </c>
      <c r="U299" s="139">
        <f t="shared" si="435"/>
        <v>10000000000</v>
      </c>
      <c r="V299" s="139">
        <f t="shared" si="435"/>
        <v>10000000000</v>
      </c>
      <c r="W299" s="139">
        <f t="shared" si="435"/>
        <v>10000000000</v>
      </c>
      <c r="X299" s="139">
        <f t="shared" si="435"/>
        <v>10000000000</v>
      </c>
      <c r="Y299" s="139">
        <f t="shared" si="435"/>
        <v>10000000000</v>
      </c>
      <c r="Z299" s="139">
        <f t="shared" si="435"/>
        <v>10000000000</v>
      </c>
      <c r="AA299" s="139">
        <f t="shared" si="435"/>
        <v>10000000000</v>
      </c>
      <c r="AB299" s="139">
        <f t="shared" si="435"/>
        <v>10000000000</v>
      </c>
      <c r="AC299" s="139">
        <f t="shared" si="435"/>
        <v>10000000000</v>
      </c>
      <c r="AD299" s="139">
        <f t="shared" si="435"/>
        <v>10000000000</v>
      </c>
    </row>
    <row r="300" spans="1:30" ht="11.5" customHeight="1">
      <c r="A300" s="10"/>
      <c r="B300" s="10"/>
      <c r="C300" s="76" t="s">
        <v>163</v>
      </c>
      <c r="D300" s="258" t="s">
        <v>21</v>
      </c>
      <c r="E300"/>
      <c r="F300" s="182"/>
      <c r="G300" s="139">
        <f>F305</f>
        <v>10000000000</v>
      </c>
      <c r="H300" s="139">
        <f>G305</f>
        <v>9000000000</v>
      </c>
      <c r="I300" s="139">
        <f t="shared" ref="I300:Z300" si="436">H305</f>
        <v>8000000000</v>
      </c>
      <c r="J300" s="139">
        <f t="shared" si="436"/>
        <v>7000000000</v>
      </c>
      <c r="K300" s="139">
        <f t="shared" si="436"/>
        <v>6000000000</v>
      </c>
      <c r="L300" s="139">
        <f t="shared" si="436"/>
        <v>5000000000</v>
      </c>
      <c r="M300" s="139">
        <f t="shared" si="436"/>
        <v>4000000000</v>
      </c>
      <c r="N300" s="139">
        <f t="shared" si="436"/>
        <v>3000000000</v>
      </c>
      <c r="O300" s="139">
        <f t="shared" si="436"/>
        <v>2000000000</v>
      </c>
      <c r="P300" s="139">
        <f t="shared" si="436"/>
        <v>1000000000</v>
      </c>
      <c r="Q300" s="139">
        <f t="shared" si="436"/>
        <v>0</v>
      </c>
      <c r="R300" s="139">
        <f t="shared" si="436"/>
        <v>0</v>
      </c>
      <c r="S300" s="139">
        <f t="shared" si="436"/>
        <v>0</v>
      </c>
      <c r="T300" s="139">
        <f t="shared" si="436"/>
        <v>0</v>
      </c>
      <c r="U300" s="139">
        <f t="shared" si="436"/>
        <v>0</v>
      </c>
      <c r="V300" s="139">
        <f t="shared" si="436"/>
        <v>0</v>
      </c>
      <c r="W300" s="139">
        <f t="shared" si="436"/>
        <v>0</v>
      </c>
      <c r="X300" s="139">
        <f t="shared" si="436"/>
        <v>0</v>
      </c>
      <c r="Y300" s="139">
        <f t="shared" si="436"/>
        <v>0</v>
      </c>
      <c r="Z300" s="139">
        <f t="shared" si="436"/>
        <v>0</v>
      </c>
      <c r="AA300" s="139">
        <f>Z305</f>
        <v>0</v>
      </c>
      <c r="AB300" s="139">
        <f t="shared" ref="AB300:AD300" si="437">AA305</f>
        <v>0</v>
      </c>
      <c r="AC300" s="139">
        <f t="shared" si="437"/>
        <v>0</v>
      </c>
      <c r="AD300" s="139">
        <f t="shared" si="437"/>
        <v>0</v>
      </c>
    </row>
    <row r="301" spans="1:30">
      <c r="A301" s="10"/>
      <c r="B301" s="10"/>
      <c r="C301" s="76" t="s">
        <v>162</v>
      </c>
      <c r="D301" s="258" t="s">
        <v>21</v>
      </c>
      <c r="E301"/>
      <c r="F301" s="140"/>
      <c r="G301" s="140">
        <f t="shared" ref="G301:AD301" si="438">LOOKUP($D294,$B$11:$B$20,$E$11:$E$20)</f>
        <v>0.1</v>
      </c>
      <c r="H301" s="140">
        <f t="shared" si="438"/>
        <v>0.1</v>
      </c>
      <c r="I301" s="140">
        <f t="shared" si="438"/>
        <v>0.1</v>
      </c>
      <c r="J301" s="140">
        <f t="shared" si="438"/>
        <v>0.1</v>
      </c>
      <c r="K301" s="140">
        <f t="shared" si="438"/>
        <v>0.1</v>
      </c>
      <c r="L301" s="140">
        <f t="shared" si="438"/>
        <v>0.1</v>
      </c>
      <c r="M301" s="140">
        <f t="shared" si="438"/>
        <v>0.1</v>
      </c>
      <c r="N301" s="140">
        <f t="shared" si="438"/>
        <v>0.1</v>
      </c>
      <c r="O301" s="140">
        <f t="shared" si="438"/>
        <v>0.1</v>
      </c>
      <c r="P301" s="140">
        <f t="shared" si="438"/>
        <v>0.1</v>
      </c>
      <c r="Q301" s="140">
        <f t="shared" si="438"/>
        <v>0.1</v>
      </c>
      <c r="R301" s="140">
        <f t="shared" si="438"/>
        <v>0.1</v>
      </c>
      <c r="S301" s="140">
        <f t="shared" si="438"/>
        <v>0.1</v>
      </c>
      <c r="T301" s="140">
        <f t="shared" si="438"/>
        <v>0.1</v>
      </c>
      <c r="U301" s="140">
        <f t="shared" si="438"/>
        <v>0.1</v>
      </c>
      <c r="V301" s="140">
        <f t="shared" si="438"/>
        <v>0.1</v>
      </c>
      <c r="W301" s="140">
        <f t="shared" si="438"/>
        <v>0.1</v>
      </c>
      <c r="X301" s="140">
        <f t="shared" si="438"/>
        <v>0.1</v>
      </c>
      <c r="Y301" s="140">
        <f t="shared" si="438"/>
        <v>0.1</v>
      </c>
      <c r="Z301" s="140">
        <f t="shared" si="438"/>
        <v>0.1</v>
      </c>
      <c r="AA301" s="140">
        <f t="shared" si="438"/>
        <v>0.1</v>
      </c>
      <c r="AB301" s="140">
        <f t="shared" si="438"/>
        <v>0.1</v>
      </c>
      <c r="AC301" s="140">
        <f t="shared" si="438"/>
        <v>0.1</v>
      </c>
      <c r="AD301" s="140">
        <f t="shared" si="438"/>
        <v>0.1</v>
      </c>
    </row>
    <row r="302" spans="1:30">
      <c r="A302" s="10"/>
      <c r="B302" s="10"/>
      <c r="C302" s="76" t="s">
        <v>13</v>
      </c>
      <c r="D302" s="258" t="s">
        <v>21</v>
      </c>
      <c r="E302"/>
      <c r="F302" s="139">
        <f t="shared" ref="F302:N302" si="439">E304</f>
        <v>0</v>
      </c>
      <c r="G302" s="139">
        <f t="shared" si="439"/>
        <v>0</v>
      </c>
      <c r="H302" s="139">
        <f t="shared" si="439"/>
        <v>1000000000</v>
      </c>
      <c r="I302" s="139">
        <f t="shared" si="439"/>
        <v>2000000000</v>
      </c>
      <c r="J302" s="139">
        <f t="shared" si="439"/>
        <v>3000000000</v>
      </c>
      <c r="K302" s="139">
        <f t="shared" si="439"/>
        <v>4000000000</v>
      </c>
      <c r="L302" s="139">
        <f t="shared" si="439"/>
        <v>5000000000</v>
      </c>
      <c r="M302" s="139">
        <f t="shared" si="439"/>
        <v>6000000000</v>
      </c>
      <c r="N302" s="139">
        <f t="shared" si="439"/>
        <v>7000000000</v>
      </c>
      <c r="O302" s="139">
        <f t="shared" ref="O302" si="440">N304</f>
        <v>8000000000</v>
      </c>
      <c r="P302" s="139">
        <f t="shared" ref="P302" si="441">O304</f>
        <v>9000000000</v>
      </c>
      <c r="Q302" s="139">
        <f t="shared" ref="Q302" si="442">P304</f>
        <v>10000000000</v>
      </c>
      <c r="R302" s="139">
        <f t="shared" ref="R302" si="443">Q304</f>
        <v>10000000000</v>
      </c>
      <c r="S302" s="139">
        <f t="shared" ref="S302" si="444">R304</f>
        <v>10000000000</v>
      </c>
      <c r="T302" s="139">
        <f t="shared" ref="T302" si="445">S304</f>
        <v>10000000000</v>
      </c>
      <c r="U302" s="139">
        <f t="shared" ref="U302" si="446">T304</f>
        <v>10000000000</v>
      </c>
      <c r="V302" s="139">
        <f t="shared" ref="V302" si="447">U304</f>
        <v>10000000000</v>
      </c>
      <c r="W302" s="139">
        <f t="shared" ref="W302" si="448">V304</f>
        <v>10000000000</v>
      </c>
      <c r="X302" s="139">
        <f t="shared" ref="X302" si="449">W304</f>
        <v>10000000000</v>
      </c>
      <c r="Y302" s="139">
        <f t="shared" ref="Y302" si="450">X304</f>
        <v>10000000000</v>
      </c>
      <c r="Z302" s="139">
        <f t="shared" ref="Z302" si="451">Y304</f>
        <v>10000000000</v>
      </c>
      <c r="AA302" s="139">
        <f t="shared" ref="AA302" si="452">Z304</f>
        <v>10000000000</v>
      </c>
      <c r="AB302" s="139">
        <f t="shared" ref="AB302" si="453">AA304</f>
        <v>10000000000</v>
      </c>
      <c r="AC302" s="139">
        <f t="shared" ref="AC302" si="454">AB304</f>
        <v>10000000000</v>
      </c>
      <c r="AD302" s="139">
        <f t="shared" ref="AD302" si="455">AC304</f>
        <v>10000000000</v>
      </c>
    </row>
    <row r="303" spans="1:30">
      <c r="A303" s="10"/>
      <c r="B303" s="10"/>
      <c r="C303" s="76" t="s">
        <v>12</v>
      </c>
      <c r="D303" s="258" t="s">
        <v>21</v>
      </c>
      <c r="E303"/>
      <c r="F303" s="139">
        <f t="shared" ref="F303:Y303" si="456">IF(F300&gt;0,F299*F301,0)</f>
        <v>0</v>
      </c>
      <c r="G303" s="139">
        <f t="shared" si="456"/>
        <v>1000000000</v>
      </c>
      <c r="H303" s="139">
        <f t="shared" si="456"/>
        <v>1000000000</v>
      </c>
      <c r="I303" s="139">
        <f t="shared" si="456"/>
        <v>1000000000</v>
      </c>
      <c r="J303" s="139">
        <f t="shared" si="456"/>
        <v>1000000000</v>
      </c>
      <c r="K303" s="139">
        <f t="shared" si="456"/>
        <v>1000000000</v>
      </c>
      <c r="L303" s="139">
        <f t="shared" si="456"/>
        <v>1000000000</v>
      </c>
      <c r="M303" s="139">
        <f t="shared" si="456"/>
        <v>1000000000</v>
      </c>
      <c r="N303" s="139">
        <f t="shared" si="456"/>
        <v>1000000000</v>
      </c>
      <c r="O303" s="139">
        <f t="shared" si="456"/>
        <v>1000000000</v>
      </c>
      <c r="P303" s="139">
        <f t="shared" si="456"/>
        <v>1000000000</v>
      </c>
      <c r="Q303" s="139">
        <f t="shared" si="456"/>
        <v>0</v>
      </c>
      <c r="R303" s="139">
        <f t="shared" si="456"/>
        <v>0</v>
      </c>
      <c r="S303" s="139">
        <f t="shared" si="456"/>
        <v>0</v>
      </c>
      <c r="T303" s="139">
        <f t="shared" si="456"/>
        <v>0</v>
      </c>
      <c r="U303" s="139">
        <f t="shared" si="456"/>
        <v>0</v>
      </c>
      <c r="V303" s="139">
        <f t="shared" si="456"/>
        <v>0</v>
      </c>
      <c r="W303" s="139">
        <f t="shared" si="456"/>
        <v>0</v>
      </c>
      <c r="X303" s="139">
        <f t="shared" si="456"/>
        <v>0</v>
      </c>
      <c r="Y303" s="139">
        <f t="shared" si="456"/>
        <v>0</v>
      </c>
      <c r="Z303" s="139">
        <f>IF(Z300&gt;0,Z299*Z301,0)</f>
        <v>0</v>
      </c>
      <c r="AA303" s="139">
        <f>IF(AA300&gt;0,AA299*AA301,0)</f>
        <v>0</v>
      </c>
      <c r="AB303" s="139">
        <f>IF(AB300&gt;0,AB299*AB301,0)</f>
        <v>0</v>
      </c>
      <c r="AC303" s="139">
        <f>IF(AC300&gt;0,AC299*AC301,0)</f>
        <v>0</v>
      </c>
      <c r="AD303" s="139">
        <f>IF(AD300&gt;0,AD299*AD301,0)</f>
        <v>0</v>
      </c>
    </row>
    <row r="304" spans="1:30">
      <c r="A304" s="10"/>
      <c r="B304" s="10"/>
      <c r="C304" s="76" t="s">
        <v>5</v>
      </c>
      <c r="D304" s="258" t="s">
        <v>21</v>
      </c>
      <c r="E304"/>
      <c r="F304" s="139">
        <v>0</v>
      </c>
      <c r="G304" s="139">
        <f t="shared" ref="G304:AD304" si="457">SUM(G302:G303)</f>
        <v>1000000000</v>
      </c>
      <c r="H304" s="139">
        <f t="shared" si="457"/>
        <v>2000000000</v>
      </c>
      <c r="I304" s="139">
        <f t="shared" si="457"/>
        <v>3000000000</v>
      </c>
      <c r="J304" s="139">
        <f t="shared" si="457"/>
        <v>4000000000</v>
      </c>
      <c r="K304" s="139">
        <f t="shared" si="457"/>
        <v>5000000000</v>
      </c>
      <c r="L304" s="139">
        <f t="shared" si="457"/>
        <v>6000000000</v>
      </c>
      <c r="M304" s="139">
        <f t="shared" si="457"/>
        <v>7000000000</v>
      </c>
      <c r="N304" s="139">
        <f t="shared" si="457"/>
        <v>8000000000</v>
      </c>
      <c r="O304" s="139">
        <f t="shared" si="457"/>
        <v>9000000000</v>
      </c>
      <c r="P304" s="139">
        <f t="shared" si="457"/>
        <v>10000000000</v>
      </c>
      <c r="Q304" s="139">
        <f t="shared" si="457"/>
        <v>10000000000</v>
      </c>
      <c r="R304" s="139">
        <f t="shared" si="457"/>
        <v>10000000000</v>
      </c>
      <c r="S304" s="139">
        <f t="shared" si="457"/>
        <v>10000000000</v>
      </c>
      <c r="T304" s="139">
        <f t="shared" si="457"/>
        <v>10000000000</v>
      </c>
      <c r="U304" s="139">
        <f t="shared" si="457"/>
        <v>10000000000</v>
      </c>
      <c r="V304" s="139">
        <f t="shared" si="457"/>
        <v>10000000000</v>
      </c>
      <c r="W304" s="139">
        <f t="shared" si="457"/>
        <v>10000000000</v>
      </c>
      <c r="X304" s="139">
        <f t="shared" si="457"/>
        <v>10000000000</v>
      </c>
      <c r="Y304" s="139">
        <f t="shared" si="457"/>
        <v>10000000000</v>
      </c>
      <c r="Z304" s="139">
        <f t="shared" si="457"/>
        <v>10000000000</v>
      </c>
      <c r="AA304" s="139">
        <f t="shared" si="457"/>
        <v>10000000000</v>
      </c>
      <c r="AB304" s="139">
        <f t="shared" si="457"/>
        <v>10000000000</v>
      </c>
      <c r="AC304" s="139">
        <f t="shared" si="457"/>
        <v>10000000000</v>
      </c>
      <c r="AD304" s="139">
        <f t="shared" si="457"/>
        <v>10000000000</v>
      </c>
    </row>
    <row r="305" spans="1:30">
      <c r="A305" s="10"/>
      <c r="B305" s="10"/>
      <c r="C305" s="76" t="s">
        <v>164</v>
      </c>
      <c r="D305" s="258" t="s">
        <v>21</v>
      </c>
      <c r="E305"/>
      <c r="F305" s="182">
        <f>LOOKUP(D294,$B$11:$B$20,$F$11:$F$20)</f>
        <v>10000000000</v>
      </c>
      <c r="G305" s="139">
        <f t="shared" ref="G305:AD305" si="458">G299-G304</f>
        <v>9000000000</v>
      </c>
      <c r="H305" s="139">
        <f t="shared" si="458"/>
        <v>8000000000</v>
      </c>
      <c r="I305" s="139">
        <f t="shared" si="458"/>
        <v>7000000000</v>
      </c>
      <c r="J305" s="139">
        <f t="shared" si="458"/>
        <v>6000000000</v>
      </c>
      <c r="K305" s="139">
        <f t="shared" si="458"/>
        <v>5000000000</v>
      </c>
      <c r="L305" s="139">
        <f t="shared" si="458"/>
        <v>4000000000</v>
      </c>
      <c r="M305" s="139">
        <f t="shared" si="458"/>
        <v>3000000000</v>
      </c>
      <c r="N305" s="139">
        <f t="shared" si="458"/>
        <v>2000000000</v>
      </c>
      <c r="O305" s="139">
        <f t="shared" si="458"/>
        <v>1000000000</v>
      </c>
      <c r="P305" s="139">
        <f t="shared" si="458"/>
        <v>0</v>
      </c>
      <c r="Q305" s="139">
        <f t="shared" si="458"/>
        <v>0</v>
      </c>
      <c r="R305" s="139">
        <f t="shared" si="458"/>
        <v>0</v>
      </c>
      <c r="S305" s="139">
        <f t="shared" si="458"/>
        <v>0</v>
      </c>
      <c r="T305" s="139">
        <f t="shared" si="458"/>
        <v>0</v>
      </c>
      <c r="U305" s="139">
        <f t="shared" si="458"/>
        <v>0</v>
      </c>
      <c r="V305" s="139">
        <f t="shared" si="458"/>
        <v>0</v>
      </c>
      <c r="W305" s="139">
        <f t="shared" si="458"/>
        <v>0</v>
      </c>
      <c r="X305" s="139">
        <f t="shared" si="458"/>
        <v>0</v>
      </c>
      <c r="Y305" s="139">
        <f t="shared" si="458"/>
        <v>0</v>
      </c>
      <c r="Z305" s="139">
        <f t="shared" si="458"/>
        <v>0</v>
      </c>
      <c r="AA305" s="139">
        <f t="shared" si="458"/>
        <v>0</v>
      </c>
      <c r="AB305" s="139">
        <f t="shared" si="458"/>
        <v>0</v>
      </c>
      <c r="AC305" s="139">
        <f t="shared" si="458"/>
        <v>0</v>
      </c>
      <c r="AD305" s="139">
        <f t="shared" si="458"/>
        <v>0</v>
      </c>
    </row>
    <row r="306" spans="1:30">
      <c r="A306" s="48"/>
      <c r="B306" s="10"/>
      <c r="C306" s="10"/>
      <c r="D306" s="24"/>
      <c r="E306" s="23"/>
      <c r="F306" s="49"/>
      <c r="G306" s="23"/>
      <c r="H306" s="23"/>
      <c r="I306" s="23"/>
      <c r="J306" s="23"/>
      <c r="K306" s="23"/>
      <c r="L306" s="23"/>
      <c r="M306" s="23"/>
      <c r="N306" s="23"/>
      <c r="O306" s="23"/>
      <c r="P306"/>
      <c r="Q306"/>
      <c r="R306" s="10"/>
      <c r="S306" s="10"/>
      <c r="T306" s="10"/>
      <c r="U306" s="10"/>
    </row>
    <row r="307" spans="1:30">
      <c r="A307" s="48"/>
      <c r="B307" s="10"/>
      <c r="C307" s="10"/>
      <c r="D307" s="24"/>
      <c r="E307" s="23"/>
      <c r="F307" s="49"/>
      <c r="G307" s="23"/>
      <c r="H307" s="23"/>
      <c r="I307" s="23"/>
      <c r="J307" s="23"/>
      <c r="K307" s="23"/>
      <c r="L307" s="23"/>
      <c r="M307" s="23"/>
      <c r="N307" s="23"/>
      <c r="O307" s="23"/>
      <c r="P307"/>
      <c r="Q307"/>
      <c r="R307" s="10"/>
      <c r="S307" s="10"/>
      <c r="T307" s="10"/>
      <c r="U307" s="10"/>
    </row>
    <row r="308" spans="1:30">
      <c r="A308" s="10"/>
      <c r="B308" s="10"/>
      <c r="C308" s="50" t="s">
        <v>6</v>
      </c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/>
      <c r="Q308"/>
      <c r="R308" s="10"/>
      <c r="S308" s="10"/>
      <c r="T308" s="10"/>
      <c r="U308" s="10"/>
    </row>
    <row r="309" spans="1:30">
      <c r="A309" s="5"/>
      <c r="B309" s="5"/>
      <c r="C309" s="77" t="s">
        <v>7</v>
      </c>
      <c r="D309" s="258" t="s">
        <v>21</v>
      </c>
      <c r="E309"/>
      <c r="F309" s="139">
        <v>0</v>
      </c>
      <c r="G309" s="139">
        <f>F313</f>
        <v>0</v>
      </c>
      <c r="H309" s="139">
        <f ca="1">G313</f>
        <v>180000000</v>
      </c>
      <c r="I309" s="139">
        <f t="shared" ref="I309" ca="1" si="459">H313</f>
        <v>160000000</v>
      </c>
      <c r="J309" s="139">
        <f t="shared" ref="J309" ca="1" si="460">I313</f>
        <v>140000000</v>
      </c>
      <c r="K309" s="142">
        <f t="shared" ref="K309" ca="1" si="461">J313</f>
        <v>451578947.36842102</v>
      </c>
      <c r="L309" s="142">
        <f t="shared" ref="L309" ca="1" si="462">K313</f>
        <v>529736842.10526317</v>
      </c>
      <c r="M309" s="142">
        <f t="shared" ref="M309" ca="1" si="463">L313</f>
        <v>457894736.84210527</v>
      </c>
      <c r="N309" s="142">
        <f t="shared" ref="N309" ca="1" si="464">M313</f>
        <v>1051507177.033493</v>
      </c>
      <c r="O309" s="142">
        <f t="shared" ref="O309" ca="1" si="465">N313</f>
        <v>1478452950.5582142</v>
      </c>
      <c r="P309" s="142">
        <f t="shared" ref="P309" ca="1" si="466">O313</f>
        <v>1427858617.1310635</v>
      </c>
      <c r="Q309" s="142">
        <f t="shared" ref="Q309" ca="1" si="467">P313</f>
        <v>1682372642.8370395</v>
      </c>
      <c r="R309" s="142">
        <f t="shared" ref="R309" ca="1" si="468">Q313</f>
        <v>1753377896.6131911</v>
      </c>
      <c r="S309" s="142">
        <f t="shared" ref="S309" ca="1" si="469">R313</f>
        <v>1455962097.7577639</v>
      </c>
      <c r="T309" s="142">
        <f t="shared" ref="T309" ca="1" si="470">S313</f>
        <v>1529134534.196454</v>
      </c>
      <c r="U309" s="142">
        <f t="shared" ref="U309" ca="1" si="471">T313</f>
        <v>1227384370.0159492</v>
      </c>
      <c r="V309" s="142">
        <f t="shared" ref="V309" ca="1" si="472">U313</f>
        <v>1461222441.1295621</v>
      </c>
      <c r="W309" s="142">
        <f t="shared" ref="W309" ca="1" si="473">V313</f>
        <v>1116629139.6941555</v>
      </c>
      <c r="X309" s="142">
        <f t="shared" ref="X309" ca="1" si="474">W313</f>
        <v>1239725232.1981428</v>
      </c>
      <c r="Y309" s="142">
        <f t="shared" ref="Y309" ca="1" si="475">X313</f>
        <v>1539545923.6326113</v>
      </c>
      <c r="Z309" s="142">
        <f t="shared" ref="Z309" ca="1" si="476">Y313</f>
        <v>1560248968.0082562</v>
      </c>
      <c r="AA309" s="142">
        <f t="shared" ref="AA309" ca="1" si="477">Z313</f>
        <v>1907188057.0409985</v>
      </c>
      <c r="AB309" s="142">
        <f t="shared" ref="AB309" ca="1" si="478">AA313</f>
        <v>1918241978.6096258</v>
      </c>
      <c r="AC309" s="139">
        <f t="shared" ref="AC309" ca="1" si="479">AB313</f>
        <v>1910065130.947484</v>
      </c>
      <c r="AD309" s="139">
        <f t="shared" ref="AD309" ca="1" si="480">AC313</f>
        <v>2212295523.1043468</v>
      </c>
    </row>
    <row r="310" spans="1:30" ht="12" customHeight="1">
      <c r="A310" s="5"/>
      <c r="B310" s="5"/>
      <c r="C310" s="77" t="s">
        <v>4</v>
      </c>
      <c r="D310" s="258" t="s">
        <v>21</v>
      </c>
      <c r="E310"/>
      <c r="F310" s="259"/>
      <c r="G310" s="259"/>
      <c r="H310" s="259"/>
      <c r="I310" s="259"/>
      <c r="J310" s="259"/>
      <c r="K310" s="259"/>
      <c r="L310" s="259"/>
      <c r="M310" s="259"/>
      <c r="N310" s="259"/>
      <c r="O310" s="259"/>
      <c r="P310" s="259"/>
      <c r="Q310" s="259"/>
      <c r="R310" s="259"/>
      <c r="S310" s="259"/>
      <c r="T310" s="259"/>
      <c r="U310" s="259"/>
      <c r="V310" s="259"/>
      <c r="W310" s="259"/>
      <c r="X310" s="259"/>
      <c r="Y310" s="259"/>
      <c r="Z310" s="259"/>
      <c r="AA310" s="259"/>
      <c r="AB310" s="259"/>
      <c r="AC310" s="259"/>
      <c r="AD310" s="259"/>
    </row>
    <row r="311" spans="1:30">
      <c r="A311" s="5"/>
      <c r="B311" s="5"/>
      <c r="C311" s="77" t="s">
        <v>14</v>
      </c>
      <c r="D311" s="258" t="s">
        <v>21</v>
      </c>
      <c r="E311"/>
      <c r="F311" s="139">
        <f>INDEX('Regulatory Asset Base'!J$156:J$165,                    MATCH($C294,'Regulatory Asset Base'!$C$156:$C$165,0))</f>
        <v>0</v>
      </c>
      <c r="G311" s="139">
        <f>INDEX('Regulatory Asset Base'!K$156:K$165,                    MATCH($C294,'Regulatory Asset Base'!$C$156:$C$165,0))</f>
        <v>200000000</v>
      </c>
      <c r="H311" s="139">
        <f>INDEX('Regulatory Asset Base'!L$156:L$165,                    MATCH($C294,'Regulatory Asset Base'!$C$156:$C$165,0))</f>
        <v>0</v>
      </c>
      <c r="I311" s="139">
        <f>INDEX('Regulatory Asset Base'!M$156:M$165,                    MATCH($C294,'Regulatory Asset Base'!$C$156:$C$165,0))</f>
        <v>0</v>
      </c>
      <c r="J311" s="139">
        <f>INDEX('Regulatory Asset Base'!N$156:N$165,                    MATCH($C294,'Regulatory Asset Base'!$C$156:$C$165,0))</f>
        <v>368421052.63157892</v>
      </c>
      <c r="K311" s="139">
        <f>INDEX('Regulatory Asset Base'!O$156:O$165,                    MATCH($C294,'Regulatory Asset Base'!$C$156:$C$165,0))</f>
        <v>150000000</v>
      </c>
      <c r="L311" s="139">
        <f>INDEX('Regulatory Asset Base'!P$156:P$165,                    MATCH($C294,'Regulatory Asset Base'!$C$156:$C$165,0))</f>
        <v>0</v>
      </c>
      <c r="M311" s="139">
        <f>INDEX('Regulatory Asset Base'!Q$156:Q$165,                    MATCH($C294,'Regulatory Asset Base'!$C$156:$C$165,0))</f>
        <v>739393939.3939395</v>
      </c>
      <c r="N311" s="139">
        <f>INDEX('Regulatory Asset Base'!R$156:R$165,                    MATCH($C294,'Regulatory Asset Base'!$C$156:$C$165,0))</f>
        <v>636363636.36363637</v>
      </c>
      <c r="O311" s="139">
        <f>INDEX('Regulatory Asset Base'!S$156:S$165,                    MATCH($C294,'Regulatory Asset Base'!$C$156:$C$165,0))</f>
        <v>176470588.2352941</v>
      </c>
      <c r="P311" s="139">
        <f>INDEX('Regulatory Asset Base'!T$156:T$165,                    MATCH($C294,'Regulatory Asset Base'!$C$156:$C$165,0))</f>
        <v>535087719.29824555</v>
      </c>
      <c r="Q311" s="139">
        <f>INDEX('Regulatory Asset Base'!U$156:U$165,                    MATCH($C294,'Regulatory Asset Base'!$C$156:$C$165,0))</f>
        <v>368421052.63157892</v>
      </c>
      <c r="R311" s="139">
        <f>INDEX('Regulatory Asset Base'!V$156:V$165,                    MATCH($C294,'Regulatory Asset Base'!$C$156:$C$165,0))</f>
        <v>0</v>
      </c>
      <c r="S311" s="139">
        <f>INDEX('Regulatory Asset Base'!W$156:W$165,                    MATCH($C294,'Regulatory Asset Base'!$C$156:$C$165,0))</f>
        <v>411764705.88235295</v>
      </c>
      <c r="T311" s="139">
        <f>INDEX('Regulatory Asset Base'!X$156:X$165,                    MATCH($C294,'Regulatory Asset Base'!$C$156:$C$165,0))</f>
        <v>0</v>
      </c>
      <c r="U311" s="139">
        <f>INDEX('Regulatory Asset Base'!Y$156:Y$165,                    MATCH($C294,'Regulatory Asset Base'!$C$156:$C$165,0))</f>
        <v>578431372.54901958</v>
      </c>
      <c r="V311" s="139">
        <f>INDEX('Regulatory Asset Base'!Z$156:Z$165,                    MATCH($C294,'Regulatory Asset Base'!$C$156:$C$165,0))</f>
        <v>0</v>
      </c>
      <c r="W311" s="139">
        <f>INDEX('Regulatory Asset Base'!AA$156:AA$165,                    MATCH($C294,'Regulatory Asset Base'!$C$156:$C$165,0))</f>
        <v>437500000</v>
      </c>
      <c r="X311" s="139">
        <f>INDEX('Regulatory Asset Base'!AB$156:AB$165,                    MATCH($C294,'Regulatory Asset Base'!$C$156:$C$165,0))</f>
        <v>611764705.88235295</v>
      </c>
      <c r="Y311" s="139">
        <f>INDEX('Regulatory Asset Base'!AC$156:AC$165,                    MATCH($C294,'Regulatory Asset Base'!$C$156:$C$165,0))</f>
        <v>350000000</v>
      </c>
      <c r="Z311" s="139">
        <f>INDEX('Regulatory Asset Base'!AD$156:AD$165,                    MATCH($C294,'Regulatory Asset Base'!$C$156:$C$165,0))</f>
        <v>622727272.72727275</v>
      </c>
      <c r="AA311" s="139">
        <f>INDEX('Regulatory Asset Base'!AE$156:AE$165,                    MATCH($C294,'Regulatory Asset Base'!$C$156:$C$165,0))</f>
        <v>250000000</v>
      </c>
      <c r="AB311" s="139">
        <f>INDEX('Regulatory Asset Base'!AF$156:AF$165,                    MATCH($C294,'Regulatory Asset Base'!$C$156:$C$165,0))</f>
        <v>230769230.76923078</v>
      </c>
      <c r="AC311" s="139">
        <f>INDEX('Regulatory Asset Base'!AG$156:AG$165,                    MATCH($C294,'Regulatory Asset Base'!$C$156:$C$165,0))</f>
        <v>500000000</v>
      </c>
      <c r="AD311" s="139">
        <f>INDEX('Regulatory Asset Base'!AH$156:AH$165,                    MATCH($C294,'Regulatory Asset Base'!$C$156:$C$165,0))</f>
        <v>0</v>
      </c>
    </row>
    <row r="312" spans="1:30">
      <c r="A312" s="5"/>
      <c r="B312" s="5"/>
      <c r="C312" s="77" t="s">
        <v>17</v>
      </c>
      <c r="D312" s="258" t="s">
        <v>21</v>
      </c>
      <c r="E312"/>
      <c r="F312" s="139">
        <f>F343</f>
        <v>0</v>
      </c>
      <c r="G312" s="139">
        <f ca="1">G343</f>
        <v>20000000</v>
      </c>
      <c r="H312" s="139">
        <f ca="1">H343</f>
        <v>20000000</v>
      </c>
      <c r="I312" s="139">
        <f t="shared" ref="I312:AD312" ca="1" si="481">I343</f>
        <v>20000000</v>
      </c>
      <c r="J312" s="139">
        <f t="shared" ca="1" si="481"/>
        <v>56842105.263157889</v>
      </c>
      <c r="K312" s="139">
        <f t="shared" ca="1" si="481"/>
        <v>71842105.263157889</v>
      </c>
      <c r="L312" s="139">
        <f t="shared" ca="1" si="481"/>
        <v>71842105.263157889</v>
      </c>
      <c r="M312" s="139">
        <f t="shared" ca="1" si="481"/>
        <v>145781499.20255184</v>
      </c>
      <c r="N312" s="139">
        <f t="shared" ca="1" si="481"/>
        <v>209417862.83891547</v>
      </c>
      <c r="O312" s="139">
        <f t="shared" ca="1" si="481"/>
        <v>227064921.66244489</v>
      </c>
      <c r="P312" s="139">
        <f t="shared" ca="1" si="481"/>
        <v>280573693.59226942</v>
      </c>
      <c r="Q312" s="139">
        <f t="shared" ca="1" si="481"/>
        <v>297415798.85542732</v>
      </c>
      <c r="R312" s="139">
        <f t="shared" ca="1" si="481"/>
        <v>297415798.85542732</v>
      </c>
      <c r="S312" s="139">
        <f t="shared" ca="1" si="481"/>
        <v>338592269.44366264</v>
      </c>
      <c r="T312" s="139">
        <f t="shared" ca="1" si="481"/>
        <v>301750164.1805048</v>
      </c>
      <c r="U312" s="139">
        <f t="shared" ca="1" si="481"/>
        <v>344593301.43540674</v>
      </c>
      <c r="V312" s="139">
        <f t="shared" ca="1" si="481"/>
        <v>344593301.43540674</v>
      </c>
      <c r="W312" s="139">
        <f t="shared" ca="1" si="481"/>
        <v>314403907.49601275</v>
      </c>
      <c r="X312" s="139">
        <f t="shared" ca="1" si="481"/>
        <v>311944014.44788444</v>
      </c>
      <c r="Y312" s="139">
        <f t="shared" ca="1" si="481"/>
        <v>329296955.62435502</v>
      </c>
      <c r="Z312" s="139">
        <f t="shared" ca="1" si="481"/>
        <v>275788183.69453049</v>
      </c>
      <c r="AA312" s="139">
        <f t="shared" ca="1" si="481"/>
        <v>238946078.43137255</v>
      </c>
      <c r="AB312" s="139">
        <f t="shared" ca="1" si="481"/>
        <v>238946078.43137255</v>
      </c>
      <c r="AC312" s="139">
        <f t="shared" ca="1" si="481"/>
        <v>197769607.84313726</v>
      </c>
      <c r="AD312" s="139">
        <f t="shared" ca="1" si="481"/>
        <v>197769607.84313726</v>
      </c>
    </row>
    <row r="313" spans="1:30">
      <c r="A313" s="5"/>
      <c r="B313" s="5"/>
      <c r="C313" s="77" t="s">
        <v>8</v>
      </c>
      <c r="D313" s="258" t="s">
        <v>21</v>
      </c>
      <c r="E313"/>
      <c r="F313" s="139">
        <f t="shared" ref="F313:G313" si="482">SUM(F309:F311)-F312</f>
        <v>0</v>
      </c>
      <c r="G313" s="139">
        <f t="shared" ca="1" si="482"/>
        <v>180000000</v>
      </c>
      <c r="H313" s="139">
        <f ca="1">SUM(H309:H311)-H312</f>
        <v>160000000</v>
      </c>
      <c r="I313" s="139">
        <f t="shared" ref="I313:J313" ca="1" si="483">SUM(I309:I311)-I312</f>
        <v>140000000</v>
      </c>
      <c r="J313" s="142">
        <f t="shared" ca="1" si="483"/>
        <v>451578947.36842102</v>
      </c>
      <c r="K313" s="142">
        <f t="shared" ref="K313:M313" ca="1" si="484">SUM(K309:K311)-K312</f>
        <v>529736842.10526317</v>
      </c>
      <c r="L313" s="142">
        <f t="shared" ca="1" si="484"/>
        <v>457894736.84210527</v>
      </c>
      <c r="M313" s="142">
        <f t="shared" ca="1" si="484"/>
        <v>1051507177.033493</v>
      </c>
      <c r="N313" s="142">
        <f t="shared" ref="N313:S313" ca="1" si="485">SUM(N309:N311)-N312</f>
        <v>1478452950.5582142</v>
      </c>
      <c r="O313" s="142">
        <f t="shared" ca="1" si="485"/>
        <v>1427858617.1310635</v>
      </c>
      <c r="P313" s="142">
        <f t="shared" ca="1" si="485"/>
        <v>1682372642.8370395</v>
      </c>
      <c r="Q313" s="142">
        <f t="shared" ca="1" si="485"/>
        <v>1753377896.6131911</v>
      </c>
      <c r="R313" s="142">
        <f t="shared" ca="1" si="485"/>
        <v>1455962097.7577639</v>
      </c>
      <c r="S313" s="142">
        <f t="shared" ca="1" si="485"/>
        <v>1529134534.196454</v>
      </c>
      <c r="T313" s="142">
        <f t="shared" ref="T313:AD313" ca="1" si="486">SUM(T309:T311)-T312</f>
        <v>1227384370.0159492</v>
      </c>
      <c r="U313" s="142">
        <f t="shared" ca="1" si="486"/>
        <v>1461222441.1295621</v>
      </c>
      <c r="V313" s="142">
        <f t="shared" ca="1" si="486"/>
        <v>1116629139.6941555</v>
      </c>
      <c r="W313" s="142">
        <f t="shared" ca="1" si="486"/>
        <v>1239725232.1981428</v>
      </c>
      <c r="X313" s="142">
        <f t="shared" ca="1" si="486"/>
        <v>1539545923.6326113</v>
      </c>
      <c r="Y313" s="142">
        <f t="shared" ca="1" si="486"/>
        <v>1560248968.0082562</v>
      </c>
      <c r="Z313" s="142">
        <f t="shared" ca="1" si="486"/>
        <v>1907188057.0409985</v>
      </c>
      <c r="AA313" s="142">
        <f t="shared" ca="1" si="486"/>
        <v>1918241978.6096258</v>
      </c>
      <c r="AB313" s="139">
        <f t="shared" ca="1" si="486"/>
        <v>1910065130.947484</v>
      </c>
      <c r="AC313" s="139">
        <f t="shared" ca="1" si="486"/>
        <v>2212295523.1043468</v>
      </c>
      <c r="AD313" s="139">
        <f t="shared" ca="1" si="486"/>
        <v>2014525915.2612095</v>
      </c>
    </row>
    <row r="314" spans="1:30">
      <c r="A314"/>
      <c r="B314"/>
      <c r="C314"/>
      <c r="D314" s="258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1:30">
      <c r="A315"/>
      <c r="B315"/>
      <c r="C315"/>
      <c r="D315" s="258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1:30">
      <c r="A316" s="5"/>
      <c r="B316" s="5"/>
      <c r="C316" s="77" t="s">
        <v>15</v>
      </c>
      <c r="D316" s="258" t="s">
        <v>21</v>
      </c>
      <c r="E316"/>
      <c r="F316" s="145">
        <f>F305</f>
        <v>10000000000</v>
      </c>
      <c r="G316" s="142">
        <f ca="1">F316+G311-(G303+G312)</f>
        <v>9180000000</v>
      </c>
      <c r="H316" s="142">
        <f t="shared" ref="H316:AD316" ca="1" si="487">G316+H311-(H303+H312)</f>
        <v>8160000000</v>
      </c>
      <c r="I316" s="142">
        <f t="shared" ca="1" si="487"/>
        <v>7140000000</v>
      </c>
      <c r="J316" s="142">
        <f t="shared" ca="1" si="487"/>
        <v>6451578947.3684206</v>
      </c>
      <c r="K316" s="142">
        <f t="shared" ca="1" si="487"/>
        <v>5529736842.1052628</v>
      </c>
      <c r="L316" s="142">
        <f t="shared" ca="1" si="487"/>
        <v>4457894736.8421049</v>
      </c>
      <c r="M316" s="142">
        <f t="shared" ca="1" si="487"/>
        <v>4051507177.0334921</v>
      </c>
      <c r="N316" s="142">
        <f t="shared" ca="1" si="487"/>
        <v>3478452950.5582128</v>
      </c>
      <c r="O316" s="142">
        <f t="shared" ca="1" si="487"/>
        <v>2427858617.1310616</v>
      </c>
      <c r="P316" s="142">
        <f t="shared" ca="1" si="487"/>
        <v>1682372642.8370376</v>
      </c>
      <c r="Q316" s="142">
        <f t="shared" ca="1" si="487"/>
        <v>1753377896.6131892</v>
      </c>
      <c r="R316" s="142">
        <f t="shared" ca="1" si="487"/>
        <v>1455962097.757762</v>
      </c>
      <c r="S316" s="142">
        <f t="shared" ca="1" si="487"/>
        <v>1529134534.1964521</v>
      </c>
      <c r="T316" s="142">
        <f t="shared" ca="1" si="487"/>
        <v>1227384370.0159473</v>
      </c>
      <c r="U316" s="142">
        <f t="shared" ca="1" si="487"/>
        <v>1461222441.1295602</v>
      </c>
      <c r="V316" s="142">
        <f t="shared" ca="1" si="487"/>
        <v>1116629139.6941535</v>
      </c>
      <c r="W316" s="142">
        <f t="shared" ca="1" si="487"/>
        <v>1239725232.1981409</v>
      </c>
      <c r="X316" s="142">
        <f t="shared" ca="1" si="487"/>
        <v>1539545923.6326094</v>
      </c>
      <c r="Y316" s="142">
        <f t="shared" ca="1" si="487"/>
        <v>1560248968.0082543</v>
      </c>
      <c r="Z316" s="142">
        <f t="shared" ca="1" si="487"/>
        <v>1907188057.0409966</v>
      </c>
      <c r="AA316" s="142">
        <f t="shared" ca="1" si="487"/>
        <v>1918241978.6096239</v>
      </c>
      <c r="AB316" s="142">
        <f t="shared" ca="1" si="487"/>
        <v>1910065130.9474821</v>
      </c>
      <c r="AC316" s="142">
        <f t="shared" ca="1" si="487"/>
        <v>2212295523.1043448</v>
      </c>
      <c r="AD316" s="142">
        <f t="shared" ca="1" si="487"/>
        <v>2014525915.2612076</v>
      </c>
    </row>
    <row r="317" spans="1:30">
      <c r="A317" s="5"/>
      <c r="B317" s="5"/>
      <c r="C317" s="50" t="s">
        <v>3</v>
      </c>
      <c r="D317" s="258" t="s">
        <v>21</v>
      </c>
      <c r="E317"/>
      <c r="F317" s="139">
        <f t="shared" ref="F317" si="488">(F342+F303)</f>
        <v>0</v>
      </c>
      <c r="G317" s="142">
        <f ca="1">(G303+G312)</f>
        <v>1020000000</v>
      </c>
      <c r="H317" s="142">
        <f ca="1">(H303+H312)</f>
        <v>1020000000</v>
      </c>
      <c r="I317" s="142">
        <f ca="1">(I303+I312)</f>
        <v>1020000000</v>
      </c>
      <c r="J317" s="142">
        <f t="shared" ref="J317:AD317" ca="1" si="489">(J303+J312)</f>
        <v>1056842105.2631578</v>
      </c>
      <c r="K317" s="142">
        <f t="shared" ca="1" si="489"/>
        <v>1071842105.2631578</v>
      </c>
      <c r="L317" s="142">
        <f t="shared" ca="1" si="489"/>
        <v>1071842105.2631578</v>
      </c>
      <c r="M317" s="142">
        <f t="shared" ca="1" si="489"/>
        <v>1145781499.2025518</v>
      </c>
      <c r="N317" s="142">
        <f t="shared" ca="1" si="489"/>
        <v>1209417862.8389153</v>
      </c>
      <c r="O317" s="142">
        <f t="shared" ca="1" si="489"/>
        <v>1227064921.6624448</v>
      </c>
      <c r="P317" s="142">
        <f t="shared" ca="1" si="489"/>
        <v>1280573693.5922694</v>
      </c>
      <c r="Q317" s="142">
        <f t="shared" ca="1" si="489"/>
        <v>297415798.85542732</v>
      </c>
      <c r="R317" s="142">
        <f t="shared" ca="1" si="489"/>
        <v>297415798.85542732</v>
      </c>
      <c r="S317" s="142">
        <f t="shared" ca="1" si="489"/>
        <v>338592269.44366264</v>
      </c>
      <c r="T317" s="142">
        <f t="shared" ca="1" si="489"/>
        <v>301750164.1805048</v>
      </c>
      <c r="U317" s="142">
        <f t="shared" ca="1" si="489"/>
        <v>344593301.43540674</v>
      </c>
      <c r="V317" s="142">
        <f t="shared" ca="1" si="489"/>
        <v>344593301.43540674</v>
      </c>
      <c r="W317" s="142">
        <f t="shared" ca="1" si="489"/>
        <v>314403907.49601275</v>
      </c>
      <c r="X317" s="142">
        <f t="shared" ca="1" si="489"/>
        <v>311944014.44788444</v>
      </c>
      <c r="Y317" s="142">
        <f t="shared" ca="1" si="489"/>
        <v>329296955.62435502</v>
      </c>
      <c r="Z317" s="142">
        <f t="shared" ca="1" si="489"/>
        <v>275788183.69453049</v>
      </c>
      <c r="AA317" s="142">
        <f t="shared" ca="1" si="489"/>
        <v>238946078.43137255</v>
      </c>
      <c r="AB317" s="142">
        <f ca="1">(AB303+AB312)</f>
        <v>238946078.43137255</v>
      </c>
      <c r="AC317" s="142">
        <f t="shared" ca="1" si="489"/>
        <v>197769607.84313726</v>
      </c>
      <c r="AD317" s="142">
        <f t="shared" ca="1" si="489"/>
        <v>197769607.84313726</v>
      </c>
    </row>
    <row r="318" spans="1:30">
      <c r="A318" s="51"/>
      <c r="B318" s="25"/>
      <c r="C318" s="5"/>
      <c r="D318"/>
      <c r="E318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5"/>
      <c r="Q318" s="5"/>
      <c r="R318" s="5"/>
      <c r="S318" s="5"/>
      <c r="T318" s="5"/>
      <c r="U318" s="5"/>
    </row>
    <row r="319" spans="1:30">
      <c r="A319" s="3"/>
      <c r="B319" s="7"/>
      <c r="C319" s="26" t="s">
        <v>16</v>
      </c>
      <c r="D319"/>
      <c r="E31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3"/>
    </row>
    <row r="320" spans="1:30">
      <c r="A320" s="3"/>
      <c r="B320" s="7"/>
      <c r="C320" s="26"/>
      <c r="D320"/>
      <c r="E32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30">
      <c r="A321" s="3"/>
      <c r="B321" s="7"/>
      <c r="C321" s="26"/>
      <c r="D321"/>
      <c r="E32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30" ht="13" thickBot="1">
      <c r="A322" s="27"/>
      <c r="B322" s="10"/>
      <c r="C322" s="14" t="s">
        <v>9</v>
      </c>
      <c r="D322"/>
      <c r="E322" s="3" t="str">
        <f>C311</f>
        <v>Additional Asset - nominal value</v>
      </c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</row>
    <row r="323" spans="1:30" ht="12" customHeight="1" thickBot="1">
      <c r="A323" s="28"/>
      <c r="B323" s="10"/>
      <c r="C323" s="31">
        <f>'Input Data'!$F$10</f>
        <v>2024</v>
      </c>
      <c r="D323" s="6" t="s">
        <v>21</v>
      </c>
      <c r="E323" s="186"/>
      <c r="F323" s="141">
        <f>IF(F$4&lt;$C323,0,IF(F$4&gt;=$C323+$D$16,0,$E323/$D$16))</f>
        <v>0</v>
      </c>
      <c r="G323" s="141">
        <f t="shared" ref="G323:AD338" si="490">IF(G$4&lt;$C323,0,IF(G$4&gt;=$C323+$D$16,0,$E323/$D$16))</f>
        <v>0</v>
      </c>
      <c r="H323" s="141">
        <f t="shared" si="490"/>
        <v>0</v>
      </c>
      <c r="I323" s="141">
        <f t="shared" si="490"/>
        <v>0</v>
      </c>
      <c r="J323" s="141">
        <f t="shared" si="490"/>
        <v>0</v>
      </c>
      <c r="K323" s="141">
        <f>IF(K$4&lt;$C323,0,IF(K$4&gt;=$C323+$D$16,0,$E323/$D$16))</f>
        <v>0</v>
      </c>
      <c r="L323" s="141">
        <f t="shared" si="490"/>
        <v>0</v>
      </c>
      <c r="M323" s="141">
        <f t="shared" si="490"/>
        <v>0</v>
      </c>
      <c r="N323" s="141">
        <f t="shared" si="490"/>
        <v>0</v>
      </c>
      <c r="O323" s="141">
        <f t="shared" si="490"/>
        <v>0</v>
      </c>
      <c r="P323" s="141">
        <f t="shared" si="490"/>
        <v>0</v>
      </c>
      <c r="Q323" s="141">
        <f t="shared" si="490"/>
        <v>0</v>
      </c>
      <c r="R323" s="141">
        <f t="shared" si="490"/>
        <v>0</v>
      </c>
      <c r="S323" s="141">
        <f t="shared" si="490"/>
        <v>0</v>
      </c>
      <c r="T323" s="141">
        <f t="shared" si="490"/>
        <v>0</v>
      </c>
      <c r="U323" s="141">
        <f t="shared" si="490"/>
        <v>0</v>
      </c>
      <c r="V323" s="141">
        <f t="shared" si="490"/>
        <v>0</v>
      </c>
      <c r="W323" s="141">
        <f t="shared" si="490"/>
        <v>0</v>
      </c>
      <c r="X323" s="141">
        <f t="shared" si="490"/>
        <v>0</v>
      </c>
      <c r="Y323" s="141">
        <f t="shared" si="490"/>
        <v>0</v>
      </c>
      <c r="Z323" s="141">
        <f t="shared" si="490"/>
        <v>0</v>
      </c>
      <c r="AA323" s="141">
        <f t="shared" si="490"/>
        <v>0</v>
      </c>
      <c r="AB323" s="141">
        <f t="shared" si="490"/>
        <v>0</v>
      </c>
      <c r="AC323" s="141">
        <f t="shared" si="490"/>
        <v>0</v>
      </c>
      <c r="AD323" s="141">
        <f t="shared" si="490"/>
        <v>0</v>
      </c>
    </row>
    <row r="324" spans="1:30" ht="13" thickBot="1">
      <c r="A324" s="29"/>
      <c r="B324" s="30"/>
      <c r="C324" s="31">
        <f>C323+1</f>
        <v>2025</v>
      </c>
      <c r="D324" s="6" t="s">
        <v>21</v>
      </c>
      <c r="E324" s="186">
        <f ca="1">OFFSET('Regulatory Asset Base'!$K$156,$D294-1,0)</f>
        <v>200000000</v>
      </c>
      <c r="F324" s="141">
        <f t="shared" ref="F324:U342" si="491">IF(F$4&lt;$C324,0,IF(F$4&gt;=$C324+$D$16,0,$E324/$D$16))</f>
        <v>0</v>
      </c>
      <c r="G324" s="141">
        <f t="shared" ca="1" si="491"/>
        <v>20000000</v>
      </c>
      <c r="H324" s="141">
        <f t="shared" ca="1" si="491"/>
        <v>20000000</v>
      </c>
      <c r="I324" s="141">
        <f t="shared" ca="1" si="491"/>
        <v>20000000</v>
      </c>
      <c r="J324" s="141">
        <f t="shared" ca="1" si="491"/>
        <v>20000000</v>
      </c>
      <c r="K324" s="141">
        <f t="shared" ca="1" si="491"/>
        <v>20000000</v>
      </c>
      <c r="L324" s="141">
        <f t="shared" ca="1" si="491"/>
        <v>20000000</v>
      </c>
      <c r="M324" s="141">
        <f t="shared" ca="1" si="491"/>
        <v>20000000</v>
      </c>
      <c r="N324" s="141">
        <f t="shared" ca="1" si="491"/>
        <v>20000000</v>
      </c>
      <c r="O324" s="141">
        <f t="shared" ca="1" si="491"/>
        <v>20000000</v>
      </c>
      <c r="P324" s="141">
        <f t="shared" ca="1" si="491"/>
        <v>20000000</v>
      </c>
      <c r="Q324" s="141">
        <f t="shared" si="491"/>
        <v>0</v>
      </c>
      <c r="R324" s="141">
        <f t="shared" si="491"/>
        <v>0</v>
      </c>
      <c r="S324" s="141">
        <f t="shared" si="491"/>
        <v>0</v>
      </c>
      <c r="T324" s="141">
        <f t="shared" si="491"/>
        <v>0</v>
      </c>
      <c r="U324" s="141">
        <f t="shared" si="491"/>
        <v>0</v>
      </c>
      <c r="V324" s="141">
        <f t="shared" si="490"/>
        <v>0</v>
      </c>
      <c r="W324" s="141">
        <f t="shared" si="490"/>
        <v>0</v>
      </c>
      <c r="X324" s="141">
        <f t="shared" si="490"/>
        <v>0</v>
      </c>
      <c r="Y324" s="141">
        <f t="shared" si="490"/>
        <v>0</v>
      </c>
      <c r="Z324" s="141">
        <f t="shared" si="490"/>
        <v>0</v>
      </c>
      <c r="AA324" s="141">
        <f t="shared" si="490"/>
        <v>0</v>
      </c>
      <c r="AB324" s="141">
        <f t="shared" si="490"/>
        <v>0</v>
      </c>
      <c r="AC324" s="141">
        <f t="shared" si="490"/>
        <v>0</v>
      </c>
      <c r="AD324" s="141">
        <f t="shared" si="490"/>
        <v>0</v>
      </c>
    </row>
    <row r="325" spans="1:30" ht="13" thickBot="1">
      <c r="B325" s="9"/>
      <c r="C325" s="31">
        <f t="shared" ref="C325:C342" si="492">C324+1</f>
        <v>2026</v>
      </c>
      <c r="D325" s="6" t="s">
        <v>21</v>
      </c>
      <c r="E325" s="186">
        <f ca="1">OFFSET('Regulatory Asset Base'!$L$156,$D294-1,0)</f>
        <v>0</v>
      </c>
      <c r="F325" s="141">
        <f t="shared" si="491"/>
        <v>0</v>
      </c>
      <c r="G325" s="141">
        <f t="shared" si="491"/>
        <v>0</v>
      </c>
      <c r="H325" s="141">
        <f t="shared" ca="1" si="491"/>
        <v>0</v>
      </c>
      <c r="I325" s="141">
        <f t="shared" ca="1" si="491"/>
        <v>0</v>
      </c>
      <c r="J325" s="141">
        <f t="shared" ca="1" si="491"/>
        <v>0</v>
      </c>
      <c r="K325" s="141">
        <f t="shared" ca="1" si="491"/>
        <v>0</v>
      </c>
      <c r="L325" s="141">
        <f t="shared" ca="1" si="491"/>
        <v>0</v>
      </c>
      <c r="M325" s="141">
        <f t="shared" ca="1" si="491"/>
        <v>0</v>
      </c>
      <c r="N325" s="141">
        <f t="shared" ca="1" si="490"/>
        <v>0</v>
      </c>
      <c r="O325" s="141">
        <f t="shared" ca="1" si="490"/>
        <v>0</v>
      </c>
      <c r="P325" s="141">
        <f t="shared" ca="1" si="490"/>
        <v>0</v>
      </c>
      <c r="Q325" s="141">
        <f t="shared" ca="1" si="490"/>
        <v>0</v>
      </c>
      <c r="R325" s="141">
        <f t="shared" si="490"/>
        <v>0</v>
      </c>
      <c r="S325" s="141">
        <f t="shared" si="490"/>
        <v>0</v>
      </c>
      <c r="T325" s="141">
        <f t="shared" si="490"/>
        <v>0</v>
      </c>
      <c r="U325" s="141">
        <f t="shared" si="490"/>
        <v>0</v>
      </c>
      <c r="V325" s="141">
        <f t="shared" si="490"/>
        <v>0</v>
      </c>
      <c r="W325" s="141">
        <f t="shared" si="490"/>
        <v>0</v>
      </c>
      <c r="X325" s="141">
        <f t="shared" si="490"/>
        <v>0</v>
      </c>
      <c r="Y325" s="141">
        <f t="shared" si="490"/>
        <v>0</v>
      </c>
      <c r="Z325" s="141">
        <f t="shared" si="490"/>
        <v>0</v>
      </c>
      <c r="AA325" s="141">
        <f t="shared" si="490"/>
        <v>0</v>
      </c>
      <c r="AB325" s="141">
        <f t="shared" si="490"/>
        <v>0</v>
      </c>
      <c r="AC325" s="141">
        <f t="shared" si="490"/>
        <v>0</v>
      </c>
      <c r="AD325" s="141">
        <f t="shared" si="490"/>
        <v>0</v>
      </c>
    </row>
    <row r="326" spans="1:30" ht="13" thickBot="1">
      <c r="B326" s="9"/>
      <c r="C326" s="31">
        <f t="shared" si="492"/>
        <v>2027</v>
      </c>
      <c r="D326" s="6" t="s">
        <v>21</v>
      </c>
      <c r="E326" s="186">
        <f ca="1">OFFSET('Regulatory Asset Base'!$M$156,$D294-1,0)</f>
        <v>0</v>
      </c>
      <c r="F326" s="141">
        <f t="shared" si="491"/>
        <v>0</v>
      </c>
      <c r="G326" s="141">
        <f t="shared" si="491"/>
        <v>0</v>
      </c>
      <c r="H326" s="141">
        <f t="shared" si="491"/>
        <v>0</v>
      </c>
      <c r="I326" s="141">
        <f t="shared" ca="1" si="491"/>
        <v>0</v>
      </c>
      <c r="J326" s="141">
        <f t="shared" ca="1" si="491"/>
        <v>0</v>
      </c>
      <c r="K326" s="141">
        <f t="shared" ca="1" si="491"/>
        <v>0</v>
      </c>
      <c r="L326" s="141">
        <f t="shared" ca="1" si="491"/>
        <v>0</v>
      </c>
      <c r="M326" s="141">
        <f t="shared" ca="1" si="491"/>
        <v>0</v>
      </c>
      <c r="N326" s="141">
        <f t="shared" ca="1" si="490"/>
        <v>0</v>
      </c>
      <c r="O326" s="141">
        <f t="shared" ca="1" si="490"/>
        <v>0</v>
      </c>
      <c r="P326" s="141">
        <f t="shared" ca="1" si="490"/>
        <v>0</v>
      </c>
      <c r="Q326" s="141">
        <f t="shared" ca="1" si="490"/>
        <v>0</v>
      </c>
      <c r="R326" s="141">
        <f t="shared" ca="1" si="490"/>
        <v>0</v>
      </c>
      <c r="S326" s="141">
        <f t="shared" si="490"/>
        <v>0</v>
      </c>
      <c r="T326" s="141">
        <f t="shared" si="490"/>
        <v>0</v>
      </c>
      <c r="U326" s="141">
        <f t="shared" si="490"/>
        <v>0</v>
      </c>
      <c r="V326" s="141">
        <f t="shared" si="490"/>
        <v>0</v>
      </c>
      <c r="W326" s="141">
        <f t="shared" si="490"/>
        <v>0</v>
      </c>
      <c r="X326" s="141">
        <f t="shared" si="490"/>
        <v>0</v>
      </c>
      <c r="Y326" s="141">
        <f t="shared" si="490"/>
        <v>0</v>
      </c>
      <c r="Z326" s="141">
        <f t="shared" si="490"/>
        <v>0</v>
      </c>
      <c r="AA326" s="141">
        <f t="shared" si="490"/>
        <v>0</v>
      </c>
      <c r="AB326" s="141">
        <f t="shared" si="490"/>
        <v>0</v>
      </c>
      <c r="AC326" s="141">
        <f t="shared" si="490"/>
        <v>0</v>
      </c>
      <c r="AD326" s="141">
        <f t="shared" si="490"/>
        <v>0</v>
      </c>
    </row>
    <row r="327" spans="1:30" ht="13" thickBot="1">
      <c r="B327" s="9"/>
      <c r="C327" s="31">
        <f t="shared" si="492"/>
        <v>2028</v>
      </c>
      <c r="D327" s="6" t="s">
        <v>21</v>
      </c>
      <c r="E327" s="186">
        <f ca="1">OFFSET('Regulatory Asset Base'!$N$156,$D294-1,0)</f>
        <v>368421052.63157892</v>
      </c>
      <c r="F327" s="141">
        <f t="shared" si="491"/>
        <v>0</v>
      </c>
      <c r="G327" s="141">
        <f t="shared" si="491"/>
        <v>0</v>
      </c>
      <c r="H327" s="141">
        <f t="shared" si="491"/>
        <v>0</v>
      </c>
      <c r="I327" s="141">
        <f t="shared" si="491"/>
        <v>0</v>
      </c>
      <c r="J327" s="141">
        <f t="shared" ca="1" si="491"/>
        <v>36842105.263157889</v>
      </c>
      <c r="K327" s="141">
        <f t="shared" ca="1" si="491"/>
        <v>36842105.263157889</v>
      </c>
      <c r="L327" s="141">
        <f t="shared" ca="1" si="491"/>
        <v>36842105.263157889</v>
      </c>
      <c r="M327" s="141">
        <f t="shared" ca="1" si="491"/>
        <v>36842105.263157889</v>
      </c>
      <c r="N327" s="141">
        <f t="shared" ca="1" si="490"/>
        <v>36842105.263157889</v>
      </c>
      <c r="O327" s="141">
        <f t="shared" ca="1" si="490"/>
        <v>36842105.263157889</v>
      </c>
      <c r="P327" s="141">
        <f t="shared" ca="1" si="490"/>
        <v>36842105.263157889</v>
      </c>
      <c r="Q327" s="141">
        <f t="shared" ca="1" si="490"/>
        <v>36842105.263157889</v>
      </c>
      <c r="R327" s="141">
        <f t="shared" ca="1" si="490"/>
        <v>36842105.263157889</v>
      </c>
      <c r="S327" s="141">
        <f t="shared" ca="1" si="490"/>
        <v>36842105.263157889</v>
      </c>
      <c r="T327" s="141">
        <f t="shared" si="490"/>
        <v>0</v>
      </c>
      <c r="U327" s="141">
        <f t="shared" si="490"/>
        <v>0</v>
      </c>
      <c r="V327" s="141">
        <f t="shared" si="490"/>
        <v>0</v>
      </c>
      <c r="W327" s="141">
        <f t="shared" si="490"/>
        <v>0</v>
      </c>
      <c r="X327" s="141">
        <f t="shared" si="490"/>
        <v>0</v>
      </c>
      <c r="Y327" s="141">
        <f t="shared" si="490"/>
        <v>0</v>
      </c>
      <c r="Z327" s="141">
        <f t="shared" si="490"/>
        <v>0</v>
      </c>
      <c r="AA327" s="141">
        <f t="shared" si="490"/>
        <v>0</v>
      </c>
      <c r="AB327" s="141">
        <f t="shared" si="490"/>
        <v>0</v>
      </c>
      <c r="AC327" s="141">
        <f t="shared" si="490"/>
        <v>0</v>
      </c>
      <c r="AD327" s="141">
        <f t="shared" si="490"/>
        <v>0</v>
      </c>
    </row>
    <row r="328" spans="1:30" ht="13" thickBot="1">
      <c r="B328" s="9"/>
      <c r="C328" s="31">
        <f t="shared" si="492"/>
        <v>2029</v>
      </c>
      <c r="D328" s="6" t="s">
        <v>21</v>
      </c>
      <c r="E328" s="186">
        <f ca="1">OFFSET('Regulatory Asset Base'!$O$156,$D294-1,0)</f>
        <v>150000000</v>
      </c>
      <c r="F328" s="141">
        <f t="shared" si="491"/>
        <v>0</v>
      </c>
      <c r="G328" s="141">
        <f t="shared" si="491"/>
        <v>0</v>
      </c>
      <c r="H328" s="141">
        <f t="shared" si="491"/>
        <v>0</v>
      </c>
      <c r="I328" s="141">
        <f t="shared" si="491"/>
        <v>0</v>
      </c>
      <c r="J328" s="141">
        <f t="shared" si="491"/>
        <v>0</v>
      </c>
      <c r="K328" s="141">
        <f t="shared" ca="1" si="491"/>
        <v>15000000</v>
      </c>
      <c r="L328" s="141">
        <f t="shared" ca="1" si="491"/>
        <v>15000000</v>
      </c>
      <c r="M328" s="141">
        <f t="shared" ca="1" si="491"/>
        <v>15000000</v>
      </c>
      <c r="N328" s="141">
        <f t="shared" ca="1" si="490"/>
        <v>15000000</v>
      </c>
      <c r="O328" s="141">
        <f t="shared" ca="1" si="490"/>
        <v>15000000</v>
      </c>
      <c r="P328" s="141">
        <f t="shared" ca="1" si="490"/>
        <v>15000000</v>
      </c>
      <c r="Q328" s="141">
        <f t="shared" ca="1" si="490"/>
        <v>15000000</v>
      </c>
      <c r="R328" s="141">
        <f t="shared" ca="1" si="490"/>
        <v>15000000</v>
      </c>
      <c r="S328" s="141">
        <f t="shared" ca="1" si="490"/>
        <v>15000000</v>
      </c>
      <c r="T328" s="141">
        <f t="shared" ca="1" si="490"/>
        <v>15000000</v>
      </c>
      <c r="U328" s="141">
        <f t="shared" si="490"/>
        <v>0</v>
      </c>
      <c r="V328" s="141">
        <f t="shared" si="490"/>
        <v>0</v>
      </c>
      <c r="W328" s="141">
        <f t="shared" si="490"/>
        <v>0</v>
      </c>
      <c r="X328" s="141">
        <f t="shared" si="490"/>
        <v>0</v>
      </c>
      <c r="Y328" s="141">
        <f t="shared" si="490"/>
        <v>0</v>
      </c>
      <c r="Z328" s="141">
        <f t="shared" si="490"/>
        <v>0</v>
      </c>
      <c r="AA328" s="141">
        <f t="shared" si="490"/>
        <v>0</v>
      </c>
      <c r="AB328" s="141">
        <f t="shared" si="490"/>
        <v>0</v>
      </c>
      <c r="AC328" s="141">
        <f t="shared" si="490"/>
        <v>0</v>
      </c>
      <c r="AD328" s="141">
        <f t="shared" si="490"/>
        <v>0</v>
      </c>
    </row>
    <row r="329" spans="1:30" ht="13" thickBot="1">
      <c r="B329" s="9"/>
      <c r="C329" s="31">
        <f t="shared" si="492"/>
        <v>2030</v>
      </c>
      <c r="D329" s="6" t="s">
        <v>21</v>
      </c>
      <c r="E329" s="186">
        <f ca="1">OFFSET('Regulatory Asset Base'!$P$156,$D294-1,0)</f>
        <v>0</v>
      </c>
      <c r="F329" s="141">
        <f t="shared" si="491"/>
        <v>0</v>
      </c>
      <c r="G329" s="141">
        <f t="shared" si="491"/>
        <v>0</v>
      </c>
      <c r="H329" s="141">
        <f t="shared" si="491"/>
        <v>0</v>
      </c>
      <c r="I329" s="141">
        <f t="shared" si="491"/>
        <v>0</v>
      </c>
      <c r="J329" s="141">
        <f t="shared" si="491"/>
        <v>0</v>
      </c>
      <c r="K329" s="141">
        <f t="shared" si="491"/>
        <v>0</v>
      </c>
      <c r="L329" s="141">
        <f t="shared" ca="1" si="491"/>
        <v>0</v>
      </c>
      <c r="M329" s="141">
        <f t="shared" ca="1" si="491"/>
        <v>0</v>
      </c>
      <c r="N329" s="141">
        <f t="shared" ca="1" si="490"/>
        <v>0</v>
      </c>
      <c r="O329" s="141">
        <f t="shared" ca="1" si="490"/>
        <v>0</v>
      </c>
      <c r="P329" s="141">
        <f t="shared" ca="1" si="490"/>
        <v>0</v>
      </c>
      <c r="Q329" s="141">
        <f t="shared" ca="1" si="490"/>
        <v>0</v>
      </c>
      <c r="R329" s="141">
        <f t="shared" ca="1" si="490"/>
        <v>0</v>
      </c>
      <c r="S329" s="141">
        <f t="shared" ca="1" si="490"/>
        <v>0</v>
      </c>
      <c r="T329" s="141">
        <f t="shared" ca="1" si="490"/>
        <v>0</v>
      </c>
      <c r="U329" s="141">
        <f t="shared" ca="1" si="490"/>
        <v>0</v>
      </c>
      <c r="V329" s="141">
        <f t="shared" si="490"/>
        <v>0</v>
      </c>
      <c r="W329" s="141">
        <f t="shared" si="490"/>
        <v>0</v>
      </c>
      <c r="X329" s="141">
        <f t="shared" si="490"/>
        <v>0</v>
      </c>
      <c r="Y329" s="141">
        <f t="shared" si="490"/>
        <v>0</v>
      </c>
      <c r="Z329" s="141">
        <f t="shared" si="490"/>
        <v>0</v>
      </c>
      <c r="AA329" s="141">
        <f t="shared" si="490"/>
        <v>0</v>
      </c>
      <c r="AB329" s="141">
        <f t="shared" si="490"/>
        <v>0</v>
      </c>
      <c r="AC329" s="141">
        <f t="shared" si="490"/>
        <v>0</v>
      </c>
      <c r="AD329" s="141">
        <f t="shared" si="490"/>
        <v>0</v>
      </c>
    </row>
    <row r="330" spans="1:30" ht="13" thickBot="1">
      <c r="A330" s="8" t="s">
        <v>10</v>
      </c>
      <c r="B330" s="9"/>
      <c r="C330" s="31">
        <f t="shared" si="492"/>
        <v>2031</v>
      </c>
      <c r="D330" s="6" t="s">
        <v>21</v>
      </c>
      <c r="E330" s="186">
        <f ca="1">OFFSET('Regulatory Asset Base'!$Q$156,$D294-1,0)</f>
        <v>739393939.3939395</v>
      </c>
      <c r="F330" s="141">
        <f t="shared" si="491"/>
        <v>0</v>
      </c>
      <c r="G330" s="141">
        <f t="shared" si="491"/>
        <v>0</v>
      </c>
      <c r="H330" s="141">
        <f t="shared" si="491"/>
        <v>0</v>
      </c>
      <c r="I330" s="141">
        <f t="shared" si="491"/>
        <v>0</v>
      </c>
      <c r="J330" s="141">
        <f t="shared" si="491"/>
        <v>0</v>
      </c>
      <c r="K330" s="141">
        <f t="shared" si="491"/>
        <v>0</v>
      </c>
      <c r="L330" s="141">
        <f t="shared" si="491"/>
        <v>0</v>
      </c>
      <c r="M330" s="141">
        <f t="shared" ca="1" si="491"/>
        <v>73939393.939393952</v>
      </c>
      <c r="N330" s="141">
        <f t="shared" ca="1" si="490"/>
        <v>73939393.939393952</v>
      </c>
      <c r="O330" s="141">
        <f t="shared" ca="1" si="490"/>
        <v>73939393.939393952</v>
      </c>
      <c r="P330" s="141">
        <f t="shared" ca="1" si="490"/>
        <v>73939393.939393952</v>
      </c>
      <c r="Q330" s="141">
        <f t="shared" ca="1" si="490"/>
        <v>73939393.939393952</v>
      </c>
      <c r="R330" s="141">
        <f t="shared" ca="1" si="490"/>
        <v>73939393.939393952</v>
      </c>
      <c r="S330" s="141">
        <f t="shared" ca="1" si="490"/>
        <v>73939393.939393952</v>
      </c>
      <c r="T330" s="141">
        <f t="shared" ca="1" si="490"/>
        <v>73939393.939393952</v>
      </c>
      <c r="U330" s="141">
        <f t="shared" ca="1" si="490"/>
        <v>73939393.939393952</v>
      </c>
      <c r="V330" s="141">
        <f t="shared" ca="1" si="490"/>
        <v>73939393.939393952</v>
      </c>
      <c r="W330" s="141">
        <f t="shared" si="490"/>
        <v>0</v>
      </c>
      <c r="X330" s="141">
        <f t="shared" si="490"/>
        <v>0</v>
      </c>
      <c r="Y330" s="141">
        <f t="shared" si="490"/>
        <v>0</v>
      </c>
      <c r="Z330" s="141">
        <f t="shared" si="490"/>
        <v>0</v>
      </c>
      <c r="AA330" s="141">
        <f t="shared" si="490"/>
        <v>0</v>
      </c>
      <c r="AB330" s="141">
        <f t="shared" si="490"/>
        <v>0</v>
      </c>
      <c r="AC330" s="141">
        <f t="shared" si="490"/>
        <v>0</v>
      </c>
      <c r="AD330" s="141">
        <f t="shared" si="490"/>
        <v>0</v>
      </c>
    </row>
    <row r="331" spans="1:30" ht="13" thickBot="1">
      <c r="B331" s="9"/>
      <c r="C331" s="31">
        <f t="shared" si="492"/>
        <v>2032</v>
      </c>
      <c r="D331" s="6" t="s">
        <v>21</v>
      </c>
      <c r="E331" s="186">
        <f ca="1">OFFSET('Regulatory Asset Base'!$R$156,$D294-1,0)</f>
        <v>636363636.36363637</v>
      </c>
      <c r="F331" s="141">
        <f t="shared" si="491"/>
        <v>0</v>
      </c>
      <c r="G331" s="141">
        <f t="shared" si="491"/>
        <v>0</v>
      </c>
      <c r="H331" s="141">
        <f t="shared" si="491"/>
        <v>0</v>
      </c>
      <c r="I331" s="141">
        <f t="shared" si="491"/>
        <v>0</v>
      </c>
      <c r="J331" s="141">
        <f t="shared" si="491"/>
        <v>0</v>
      </c>
      <c r="K331" s="141">
        <f t="shared" si="491"/>
        <v>0</v>
      </c>
      <c r="L331" s="141">
        <f t="shared" si="491"/>
        <v>0</v>
      </c>
      <c r="M331" s="141">
        <f t="shared" si="491"/>
        <v>0</v>
      </c>
      <c r="N331" s="141">
        <f t="shared" ca="1" si="490"/>
        <v>63636363.63636364</v>
      </c>
      <c r="O331" s="141">
        <f t="shared" ca="1" si="490"/>
        <v>63636363.63636364</v>
      </c>
      <c r="P331" s="141">
        <f t="shared" ca="1" si="490"/>
        <v>63636363.63636364</v>
      </c>
      <c r="Q331" s="141">
        <f t="shared" ca="1" si="490"/>
        <v>63636363.63636364</v>
      </c>
      <c r="R331" s="141">
        <f t="shared" ca="1" si="490"/>
        <v>63636363.63636364</v>
      </c>
      <c r="S331" s="141">
        <f t="shared" ca="1" si="490"/>
        <v>63636363.63636364</v>
      </c>
      <c r="T331" s="141">
        <f t="shared" ca="1" si="490"/>
        <v>63636363.63636364</v>
      </c>
      <c r="U331" s="141">
        <f t="shared" ca="1" si="490"/>
        <v>63636363.63636364</v>
      </c>
      <c r="V331" s="141">
        <f t="shared" ca="1" si="490"/>
        <v>63636363.63636364</v>
      </c>
      <c r="W331" s="141">
        <f t="shared" ca="1" si="490"/>
        <v>63636363.63636364</v>
      </c>
      <c r="X331" s="141">
        <f t="shared" si="490"/>
        <v>0</v>
      </c>
      <c r="Y331" s="141">
        <f t="shared" si="490"/>
        <v>0</v>
      </c>
      <c r="Z331" s="141">
        <f t="shared" si="490"/>
        <v>0</v>
      </c>
      <c r="AA331" s="141">
        <f t="shared" si="490"/>
        <v>0</v>
      </c>
      <c r="AB331" s="141">
        <f t="shared" si="490"/>
        <v>0</v>
      </c>
      <c r="AC331" s="141">
        <f t="shared" si="490"/>
        <v>0</v>
      </c>
      <c r="AD331" s="141">
        <f t="shared" si="490"/>
        <v>0</v>
      </c>
    </row>
    <row r="332" spans="1:30" ht="13" thickBot="1">
      <c r="B332" s="9"/>
      <c r="C332" s="31">
        <f t="shared" si="492"/>
        <v>2033</v>
      </c>
      <c r="D332" s="6" t="s">
        <v>21</v>
      </c>
      <c r="E332" s="186">
        <f ca="1">OFFSET('Regulatory Asset Base'!$S$156,$D294-1,0)</f>
        <v>176470588.2352941</v>
      </c>
      <c r="F332" s="141">
        <f t="shared" si="491"/>
        <v>0</v>
      </c>
      <c r="G332" s="141">
        <f t="shared" si="491"/>
        <v>0</v>
      </c>
      <c r="H332" s="141">
        <f t="shared" si="491"/>
        <v>0</v>
      </c>
      <c r="I332" s="141">
        <f t="shared" si="491"/>
        <v>0</v>
      </c>
      <c r="J332" s="141">
        <f t="shared" si="491"/>
        <v>0</v>
      </c>
      <c r="K332" s="141">
        <f t="shared" si="491"/>
        <v>0</v>
      </c>
      <c r="L332" s="141">
        <f t="shared" si="491"/>
        <v>0</v>
      </c>
      <c r="M332" s="141">
        <f t="shared" si="491"/>
        <v>0</v>
      </c>
      <c r="N332" s="141">
        <f t="shared" si="490"/>
        <v>0</v>
      </c>
      <c r="O332" s="141">
        <f t="shared" ca="1" si="490"/>
        <v>17647058.823529411</v>
      </c>
      <c r="P332" s="141">
        <f t="shared" ca="1" si="490"/>
        <v>17647058.823529411</v>
      </c>
      <c r="Q332" s="141">
        <f t="shared" ca="1" si="490"/>
        <v>17647058.823529411</v>
      </c>
      <c r="R332" s="141">
        <f t="shared" ca="1" si="490"/>
        <v>17647058.823529411</v>
      </c>
      <c r="S332" s="141">
        <f t="shared" ca="1" si="490"/>
        <v>17647058.823529411</v>
      </c>
      <c r="T332" s="141">
        <f t="shared" ca="1" si="490"/>
        <v>17647058.823529411</v>
      </c>
      <c r="U332" s="141">
        <f t="shared" ca="1" si="490"/>
        <v>17647058.823529411</v>
      </c>
      <c r="V332" s="141">
        <f t="shared" ca="1" si="490"/>
        <v>17647058.823529411</v>
      </c>
      <c r="W332" s="141">
        <f t="shared" ca="1" si="490"/>
        <v>17647058.823529411</v>
      </c>
      <c r="X332" s="141">
        <f t="shared" ca="1" si="490"/>
        <v>17647058.823529411</v>
      </c>
      <c r="Y332" s="141">
        <f t="shared" si="490"/>
        <v>0</v>
      </c>
      <c r="Z332" s="141">
        <f t="shared" si="490"/>
        <v>0</v>
      </c>
      <c r="AA332" s="141">
        <f t="shared" si="490"/>
        <v>0</v>
      </c>
      <c r="AB332" s="141">
        <f t="shared" si="490"/>
        <v>0</v>
      </c>
      <c r="AC332" s="141">
        <f t="shared" si="490"/>
        <v>0</v>
      </c>
      <c r="AD332" s="141">
        <f t="shared" si="490"/>
        <v>0</v>
      </c>
    </row>
    <row r="333" spans="1:30" ht="13" thickBot="1">
      <c r="B333" s="9"/>
      <c r="C333" s="31">
        <f t="shared" si="492"/>
        <v>2034</v>
      </c>
      <c r="D333" s="6" t="s">
        <v>21</v>
      </c>
      <c r="E333" s="186">
        <f ca="1">OFFSET('Regulatory Asset Base'!$T$156,$D294-1,0)</f>
        <v>535087719.29824555</v>
      </c>
      <c r="F333" s="141">
        <f t="shared" si="491"/>
        <v>0</v>
      </c>
      <c r="G333" s="141">
        <f t="shared" si="491"/>
        <v>0</v>
      </c>
      <c r="H333" s="141">
        <f t="shared" si="491"/>
        <v>0</v>
      </c>
      <c r="I333" s="141">
        <f t="shared" si="491"/>
        <v>0</v>
      </c>
      <c r="J333" s="141">
        <f t="shared" si="491"/>
        <v>0</v>
      </c>
      <c r="K333" s="141">
        <f t="shared" si="491"/>
        <v>0</v>
      </c>
      <c r="L333" s="141">
        <f t="shared" si="491"/>
        <v>0</v>
      </c>
      <c r="M333" s="141">
        <f t="shared" si="491"/>
        <v>0</v>
      </c>
      <c r="N333" s="141">
        <f t="shared" si="490"/>
        <v>0</v>
      </c>
      <c r="O333" s="141">
        <f t="shared" si="490"/>
        <v>0</v>
      </c>
      <c r="P333" s="141">
        <f t="shared" ca="1" si="490"/>
        <v>53508771.929824553</v>
      </c>
      <c r="Q333" s="141">
        <f t="shared" ca="1" si="490"/>
        <v>53508771.929824553</v>
      </c>
      <c r="R333" s="141">
        <f t="shared" ca="1" si="490"/>
        <v>53508771.929824553</v>
      </c>
      <c r="S333" s="141">
        <f t="shared" ca="1" si="490"/>
        <v>53508771.929824553</v>
      </c>
      <c r="T333" s="141">
        <f t="shared" ca="1" si="490"/>
        <v>53508771.929824553</v>
      </c>
      <c r="U333" s="141">
        <f t="shared" ca="1" si="490"/>
        <v>53508771.929824553</v>
      </c>
      <c r="V333" s="141">
        <f t="shared" ca="1" si="490"/>
        <v>53508771.929824553</v>
      </c>
      <c r="W333" s="141">
        <f t="shared" ca="1" si="490"/>
        <v>53508771.929824553</v>
      </c>
      <c r="X333" s="141">
        <f t="shared" ca="1" si="490"/>
        <v>53508771.929824553</v>
      </c>
      <c r="Y333" s="141">
        <f t="shared" ca="1" si="490"/>
        <v>53508771.929824553</v>
      </c>
      <c r="Z333" s="141">
        <f t="shared" si="490"/>
        <v>0</v>
      </c>
      <c r="AA333" s="141">
        <f t="shared" si="490"/>
        <v>0</v>
      </c>
      <c r="AB333" s="141">
        <f t="shared" si="490"/>
        <v>0</v>
      </c>
      <c r="AC333" s="141">
        <f t="shared" si="490"/>
        <v>0</v>
      </c>
      <c r="AD333" s="141">
        <f t="shared" si="490"/>
        <v>0</v>
      </c>
    </row>
    <row r="334" spans="1:30" ht="13" thickBot="1">
      <c r="B334" s="9"/>
      <c r="C334" s="31">
        <f t="shared" si="492"/>
        <v>2035</v>
      </c>
      <c r="D334" s="6" t="s">
        <v>21</v>
      </c>
      <c r="E334" s="186">
        <f ca="1">OFFSET('Regulatory Asset Base'!$U$156,$D294-1,0)</f>
        <v>368421052.63157892</v>
      </c>
      <c r="F334" s="141">
        <f t="shared" si="491"/>
        <v>0</v>
      </c>
      <c r="G334" s="141">
        <f t="shared" si="491"/>
        <v>0</v>
      </c>
      <c r="H334" s="141">
        <f t="shared" si="491"/>
        <v>0</v>
      </c>
      <c r="I334" s="141">
        <f t="shared" si="491"/>
        <v>0</v>
      </c>
      <c r="J334" s="141">
        <f t="shared" si="491"/>
        <v>0</v>
      </c>
      <c r="K334" s="141">
        <f t="shared" si="491"/>
        <v>0</v>
      </c>
      <c r="L334" s="141">
        <f t="shared" si="491"/>
        <v>0</v>
      </c>
      <c r="M334" s="141">
        <f t="shared" si="491"/>
        <v>0</v>
      </c>
      <c r="N334" s="141">
        <f t="shared" si="490"/>
        <v>0</v>
      </c>
      <c r="O334" s="141">
        <f t="shared" si="490"/>
        <v>0</v>
      </c>
      <c r="P334" s="141">
        <f t="shared" si="490"/>
        <v>0</v>
      </c>
      <c r="Q334" s="141">
        <f t="shared" ca="1" si="490"/>
        <v>36842105.263157889</v>
      </c>
      <c r="R334" s="141">
        <f t="shared" ca="1" si="490"/>
        <v>36842105.263157889</v>
      </c>
      <c r="S334" s="141">
        <f t="shared" ca="1" si="490"/>
        <v>36842105.263157889</v>
      </c>
      <c r="T334" s="141">
        <f t="shared" ca="1" si="490"/>
        <v>36842105.263157889</v>
      </c>
      <c r="U334" s="141">
        <f t="shared" ca="1" si="490"/>
        <v>36842105.263157889</v>
      </c>
      <c r="V334" s="141">
        <f t="shared" ca="1" si="490"/>
        <v>36842105.263157889</v>
      </c>
      <c r="W334" s="141">
        <f t="shared" ca="1" si="490"/>
        <v>36842105.263157889</v>
      </c>
      <c r="X334" s="141">
        <f t="shared" ca="1" si="490"/>
        <v>36842105.263157889</v>
      </c>
      <c r="Y334" s="141">
        <f t="shared" ca="1" si="490"/>
        <v>36842105.263157889</v>
      </c>
      <c r="Z334" s="141">
        <f t="shared" ca="1" si="490"/>
        <v>36842105.263157889</v>
      </c>
      <c r="AA334" s="141">
        <f t="shared" si="490"/>
        <v>0</v>
      </c>
      <c r="AB334" s="141">
        <f t="shared" si="490"/>
        <v>0</v>
      </c>
      <c r="AC334" s="141">
        <f t="shared" si="490"/>
        <v>0</v>
      </c>
      <c r="AD334" s="141">
        <f t="shared" si="490"/>
        <v>0</v>
      </c>
    </row>
    <row r="335" spans="1:30" ht="13" thickBot="1">
      <c r="B335" s="9"/>
      <c r="C335" s="31">
        <f t="shared" si="492"/>
        <v>2036</v>
      </c>
      <c r="D335" s="6" t="s">
        <v>21</v>
      </c>
      <c r="E335" s="186">
        <f ca="1">OFFSET('Regulatory Asset Base'!$V$156,$D294-1,0)</f>
        <v>0</v>
      </c>
      <c r="F335" s="141">
        <f t="shared" si="491"/>
        <v>0</v>
      </c>
      <c r="G335" s="141">
        <f t="shared" si="491"/>
        <v>0</v>
      </c>
      <c r="H335" s="141">
        <f t="shared" si="491"/>
        <v>0</v>
      </c>
      <c r="I335" s="141">
        <f t="shared" si="491"/>
        <v>0</v>
      </c>
      <c r="J335" s="141">
        <f t="shared" si="491"/>
        <v>0</v>
      </c>
      <c r="K335" s="141">
        <f t="shared" si="491"/>
        <v>0</v>
      </c>
      <c r="L335" s="141">
        <f t="shared" si="491"/>
        <v>0</v>
      </c>
      <c r="M335" s="141">
        <f t="shared" si="491"/>
        <v>0</v>
      </c>
      <c r="N335" s="141">
        <f t="shared" si="490"/>
        <v>0</v>
      </c>
      <c r="O335" s="141">
        <f t="shared" si="490"/>
        <v>0</v>
      </c>
      <c r="P335" s="141">
        <f t="shared" si="490"/>
        <v>0</v>
      </c>
      <c r="Q335" s="141">
        <f t="shared" si="490"/>
        <v>0</v>
      </c>
      <c r="R335" s="141">
        <f t="shared" ca="1" si="490"/>
        <v>0</v>
      </c>
      <c r="S335" s="141">
        <f t="shared" ca="1" si="490"/>
        <v>0</v>
      </c>
      <c r="T335" s="141">
        <f t="shared" ca="1" si="490"/>
        <v>0</v>
      </c>
      <c r="U335" s="141">
        <f t="shared" ca="1" si="490"/>
        <v>0</v>
      </c>
      <c r="V335" s="141">
        <f t="shared" ca="1" si="490"/>
        <v>0</v>
      </c>
      <c r="W335" s="141">
        <f t="shared" ca="1" si="490"/>
        <v>0</v>
      </c>
      <c r="X335" s="141">
        <f t="shared" ca="1" si="490"/>
        <v>0</v>
      </c>
      <c r="Y335" s="141">
        <f t="shared" ca="1" si="490"/>
        <v>0</v>
      </c>
      <c r="Z335" s="141">
        <f t="shared" ca="1" si="490"/>
        <v>0</v>
      </c>
      <c r="AA335" s="141">
        <f t="shared" ca="1" si="490"/>
        <v>0</v>
      </c>
      <c r="AB335" s="141">
        <f t="shared" si="490"/>
        <v>0</v>
      </c>
      <c r="AC335" s="141">
        <f t="shared" si="490"/>
        <v>0</v>
      </c>
      <c r="AD335" s="141">
        <f t="shared" si="490"/>
        <v>0</v>
      </c>
    </row>
    <row r="336" spans="1:30" ht="13" thickBot="1">
      <c r="B336" s="9"/>
      <c r="C336" s="31">
        <f t="shared" si="492"/>
        <v>2037</v>
      </c>
      <c r="D336" s="6" t="s">
        <v>21</v>
      </c>
      <c r="E336" s="186">
        <f ca="1">OFFSET('Regulatory Asset Base'!$W$156,$D294-1,0)</f>
        <v>411764705.88235295</v>
      </c>
      <c r="F336" s="141">
        <f t="shared" si="491"/>
        <v>0</v>
      </c>
      <c r="G336" s="141">
        <f t="shared" si="491"/>
        <v>0</v>
      </c>
      <c r="H336" s="141">
        <f t="shared" si="491"/>
        <v>0</v>
      </c>
      <c r="I336" s="141">
        <f t="shared" si="491"/>
        <v>0</v>
      </c>
      <c r="J336" s="141">
        <f t="shared" si="491"/>
        <v>0</v>
      </c>
      <c r="K336" s="141">
        <f t="shared" si="491"/>
        <v>0</v>
      </c>
      <c r="L336" s="141">
        <f t="shared" si="491"/>
        <v>0</v>
      </c>
      <c r="M336" s="141">
        <f t="shared" si="491"/>
        <v>0</v>
      </c>
      <c r="N336" s="141">
        <f t="shared" si="490"/>
        <v>0</v>
      </c>
      <c r="O336" s="141">
        <f t="shared" si="490"/>
        <v>0</v>
      </c>
      <c r="P336" s="141">
        <f t="shared" si="490"/>
        <v>0</v>
      </c>
      <c r="Q336" s="141">
        <f t="shared" si="490"/>
        <v>0</v>
      </c>
      <c r="R336" s="141">
        <f t="shared" si="490"/>
        <v>0</v>
      </c>
      <c r="S336" s="141">
        <f t="shared" ca="1" si="490"/>
        <v>41176470.588235296</v>
      </c>
      <c r="T336" s="141">
        <f t="shared" ca="1" si="490"/>
        <v>41176470.588235296</v>
      </c>
      <c r="U336" s="141">
        <f t="shared" ca="1" si="490"/>
        <v>41176470.588235296</v>
      </c>
      <c r="V336" s="141">
        <f t="shared" ca="1" si="490"/>
        <v>41176470.588235296</v>
      </c>
      <c r="W336" s="141">
        <f t="shared" ca="1" si="490"/>
        <v>41176470.588235296</v>
      </c>
      <c r="X336" s="141">
        <f t="shared" ca="1" si="490"/>
        <v>41176470.588235296</v>
      </c>
      <c r="Y336" s="141">
        <f t="shared" ca="1" si="490"/>
        <v>41176470.588235296</v>
      </c>
      <c r="Z336" s="141">
        <f t="shared" ca="1" si="490"/>
        <v>41176470.588235296</v>
      </c>
      <c r="AA336" s="141">
        <f t="shared" ca="1" si="490"/>
        <v>41176470.588235296</v>
      </c>
      <c r="AB336" s="141">
        <f t="shared" ca="1" si="490"/>
        <v>41176470.588235296</v>
      </c>
      <c r="AC336" s="141">
        <f t="shared" si="490"/>
        <v>0</v>
      </c>
      <c r="AD336" s="141">
        <f t="shared" si="490"/>
        <v>0</v>
      </c>
    </row>
    <row r="337" spans="1:30" ht="13" thickBot="1">
      <c r="B337" s="9"/>
      <c r="C337" s="31">
        <f t="shared" si="492"/>
        <v>2038</v>
      </c>
      <c r="D337" s="6" t="s">
        <v>21</v>
      </c>
      <c r="E337" s="186">
        <f ca="1">OFFSET('Regulatory Asset Base'!$X$156,$D294-1,0)</f>
        <v>0</v>
      </c>
      <c r="F337" s="141">
        <f t="shared" si="491"/>
        <v>0</v>
      </c>
      <c r="G337" s="141">
        <f t="shared" si="491"/>
        <v>0</v>
      </c>
      <c r="H337" s="141">
        <f t="shared" si="491"/>
        <v>0</v>
      </c>
      <c r="I337" s="141">
        <f t="shared" si="491"/>
        <v>0</v>
      </c>
      <c r="J337" s="141">
        <f t="shared" si="491"/>
        <v>0</v>
      </c>
      <c r="K337" s="141">
        <f t="shared" si="491"/>
        <v>0</v>
      </c>
      <c r="L337" s="141">
        <f t="shared" si="491"/>
        <v>0</v>
      </c>
      <c r="M337" s="141">
        <f t="shared" si="491"/>
        <v>0</v>
      </c>
      <c r="N337" s="141">
        <f t="shared" si="490"/>
        <v>0</v>
      </c>
      <c r="O337" s="141">
        <f t="shared" si="490"/>
        <v>0</v>
      </c>
      <c r="P337" s="141">
        <f t="shared" si="490"/>
        <v>0</v>
      </c>
      <c r="Q337" s="141">
        <f t="shared" si="490"/>
        <v>0</v>
      </c>
      <c r="R337" s="141">
        <f t="shared" si="490"/>
        <v>0</v>
      </c>
      <c r="S337" s="141">
        <f t="shared" si="490"/>
        <v>0</v>
      </c>
      <c r="T337" s="141">
        <f t="shared" ca="1" si="490"/>
        <v>0</v>
      </c>
      <c r="U337" s="141">
        <f t="shared" ca="1" si="490"/>
        <v>0</v>
      </c>
      <c r="V337" s="141">
        <f t="shared" ca="1" si="490"/>
        <v>0</v>
      </c>
      <c r="W337" s="141">
        <f t="shared" ca="1" si="490"/>
        <v>0</v>
      </c>
      <c r="X337" s="141">
        <f t="shared" ca="1" si="490"/>
        <v>0</v>
      </c>
      <c r="Y337" s="141">
        <f t="shared" ca="1" si="490"/>
        <v>0</v>
      </c>
      <c r="Z337" s="141">
        <f t="shared" ca="1" si="490"/>
        <v>0</v>
      </c>
      <c r="AA337" s="141">
        <f t="shared" ca="1" si="490"/>
        <v>0</v>
      </c>
      <c r="AB337" s="141">
        <f t="shared" ca="1" si="490"/>
        <v>0</v>
      </c>
      <c r="AC337" s="141">
        <f t="shared" ca="1" si="490"/>
        <v>0</v>
      </c>
      <c r="AD337" s="141">
        <f t="shared" si="490"/>
        <v>0</v>
      </c>
    </row>
    <row r="338" spans="1:30" ht="13" thickBot="1">
      <c r="B338" s="9"/>
      <c r="C338" s="31">
        <f t="shared" si="492"/>
        <v>2039</v>
      </c>
      <c r="D338" s="6" t="s">
        <v>21</v>
      </c>
      <c r="E338" s="186">
        <f ca="1">OFFSET('Regulatory Asset Base'!$Y$156,$D294-1,0)</f>
        <v>578431372.54901958</v>
      </c>
      <c r="F338" s="141">
        <f t="shared" si="491"/>
        <v>0</v>
      </c>
      <c r="G338" s="141">
        <f t="shared" si="491"/>
        <v>0</v>
      </c>
      <c r="H338" s="141">
        <f t="shared" si="491"/>
        <v>0</v>
      </c>
      <c r="I338" s="141">
        <f t="shared" si="491"/>
        <v>0</v>
      </c>
      <c r="J338" s="141">
        <f t="shared" si="491"/>
        <v>0</v>
      </c>
      <c r="K338" s="141">
        <f t="shared" si="491"/>
        <v>0</v>
      </c>
      <c r="L338" s="141">
        <f t="shared" si="491"/>
        <v>0</v>
      </c>
      <c r="M338" s="141">
        <f t="shared" si="491"/>
        <v>0</v>
      </c>
      <c r="N338" s="141">
        <f t="shared" si="490"/>
        <v>0</v>
      </c>
      <c r="O338" s="141">
        <f t="shared" si="490"/>
        <v>0</v>
      </c>
      <c r="P338" s="141">
        <f t="shared" ref="N338:AD342" si="493">IF(P$4&lt;$C338,0,IF(P$4&gt;=$C338+$D$16,0,$E338/$D$16))</f>
        <v>0</v>
      </c>
      <c r="Q338" s="141">
        <f t="shared" si="493"/>
        <v>0</v>
      </c>
      <c r="R338" s="141">
        <f t="shared" si="493"/>
        <v>0</v>
      </c>
      <c r="S338" s="141">
        <f t="shared" si="493"/>
        <v>0</v>
      </c>
      <c r="T338" s="141">
        <f t="shared" si="493"/>
        <v>0</v>
      </c>
      <c r="U338" s="141">
        <f t="shared" ca="1" si="493"/>
        <v>57843137.25490196</v>
      </c>
      <c r="V338" s="141">
        <f t="shared" ca="1" si="493"/>
        <v>57843137.25490196</v>
      </c>
      <c r="W338" s="141">
        <f t="shared" ca="1" si="493"/>
        <v>57843137.25490196</v>
      </c>
      <c r="X338" s="141">
        <f t="shared" ca="1" si="493"/>
        <v>57843137.25490196</v>
      </c>
      <c r="Y338" s="141">
        <f t="shared" ca="1" si="493"/>
        <v>57843137.25490196</v>
      </c>
      <c r="Z338" s="141">
        <f t="shared" ca="1" si="493"/>
        <v>57843137.25490196</v>
      </c>
      <c r="AA338" s="141">
        <f t="shared" ca="1" si="493"/>
        <v>57843137.25490196</v>
      </c>
      <c r="AB338" s="141">
        <f t="shared" ca="1" si="493"/>
        <v>57843137.25490196</v>
      </c>
      <c r="AC338" s="141">
        <f t="shared" ca="1" si="493"/>
        <v>57843137.25490196</v>
      </c>
      <c r="AD338" s="141">
        <f t="shared" ca="1" si="493"/>
        <v>57843137.25490196</v>
      </c>
    </row>
    <row r="339" spans="1:30" ht="13" thickBot="1">
      <c r="B339" s="9"/>
      <c r="C339" s="31">
        <f t="shared" si="492"/>
        <v>2040</v>
      </c>
      <c r="D339" s="6" t="s">
        <v>21</v>
      </c>
      <c r="E339" s="186">
        <f ca="1">OFFSET('Regulatory Asset Base'!$Z$156,$D294-1,0)</f>
        <v>0</v>
      </c>
      <c r="F339" s="141">
        <f t="shared" si="491"/>
        <v>0</v>
      </c>
      <c r="G339" s="141">
        <f t="shared" si="491"/>
        <v>0</v>
      </c>
      <c r="H339" s="141">
        <f t="shared" si="491"/>
        <v>0</v>
      </c>
      <c r="I339" s="141">
        <f t="shared" si="491"/>
        <v>0</v>
      </c>
      <c r="J339" s="141">
        <f t="shared" si="491"/>
        <v>0</v>
      </c>
      <c r="K339" s="141">
        <f t="shared" si="491"/>
        <v>0</v>
      </c>
      <c r="L339" s="141">
        <f t="shared" si="491"/>
        <v>0</v>
      </c>
      <c r="M339" s="141">
        <f t="shared" si="491"/>
        <v>0</v>
      </c>
      <c r="N339" s="141">
        <f t="shared" si="493"/>
        <v>0</v>
      </c>
      <c r="O339" s="141">
        <f t="shared" si="493"/>
        <v>0</v>
      </c>
      <c r="P339" s="141">
        <f t="shared" si="493"/>
        <v>0</v>
      </c>
      <c r="Q339" s="141">
        <f t="shared" si="493"/>
        <v>0</v>
      </c>
      <c r="R339" s="141">
        <f t="shared" si="493"/>
        <v>0</v>
      </c>
      <c r="S339" s="141">
        <f t="shared" si="493"/>
        <v>0</v>
      </c>
      <c r="T339" s="141">
        <f t="shared" si="493"/>
        <v>0</v>
      </c>
      <c r="U339" s="141">
        <f t="shared" si="493"/>
        <v>0</v>
      </c>
      <c r="V339" s="141">
        <f t="shared" ca="1" si="493"/>
        <v>0</v>
      </c>
      <c r="W339" s="141">
        <f t="shared" ca="1" si="493"/>
        <v>0</v>
      </c>
      <c r="X339" s="141">
        <f t="shared" ca="1" si="493"/>
        <v>0</v>
      </c>
      <c r="Y339" s="141">
        <f t="shared" ca="1" si="493"/>
        <v>0</v>
      </c>
      <c r="Z339" s="141">
        <f t="shared" ca="1" si="493"/>
        <v>0</v>
      </c>
      <c r="AA339" s="141">
        <f t="shared" ca="1" si="493"/>
        <v>0</v>
      </c>
      <c r="AB339" s="141">
        <f t="shared" ca="1" si="493"/>
        <v>0</v>
      </c>
      <c r="AC339" s="141">
        <f t="shared" ca="1" si="493"/>
        <v>0</v>
      </c>
      <c r="AD339" s="141">
        <f t="shared" ca="1" si="493"/>
        <v>0</v>
      </c>
    </row>
    <row r="340" spans="1:30" ht="13" thickBot="1">
      <c r="B340" s="9"/>
      <c r="C340" s="31">
        <f t="shared" si="492"/>
        <v>2041</v>
      </c>
      <c r="D340" s="6" t="s">
        <v>21</v>
      </c>
      <c r="E340" s="186">
        <f ca="1">OFFSET('Regulatory Asset Base'!$AA$156,$D294-1,0)</f>
        <v>437500000</v>
      </c>
      <c r="F340" s="141">
        <f t="shared" si="491"/>
        <v>0</v>
      </c>
      <c r="G340" s="141">
        <f t="shared" si="491"/>
        <v>0</v>
      </c>
      <c r="H340" s="141">
        <f t="shared" si="491"/>
        <v>0</v>
      </c>
      <c r="I340" s="141">
        <f t="shared" si="491"/>
        <v>0</v>
      </c>
      <c r="J340" s="141">
        <f t="shared" si="491"/>
        <v>0</v>
      </c>
      <c r="K340" s="141">
        <f t="shared" si="491"/>
        <v>0</v>
      </c>
      <c r="L340" s="141">
        <f t="shared" si="491"/>
        <v>0</v>
      </c>
      <c r="M340" s="141">
        <f t="shared" si="491"/>
        <v>0</v>
      </c>
      <c r="N340" s="141">
        <f t="shared" si="493"/>
        <v>0</v>
      </c>
      <c r="O340" s="141">
        <f t="shared" si="493"/>
        <v>0</v>
      </c>
      <c r="P340" s="141">
        <f t="shared" si="493"/>
        <v>0</v>
      </c>
      <c r="Q340" s="141">
        <f t="shared" si="493"/>
        <v>0</v>
      </c>
      <c r="R340" s="141">
        <f t="shared" si="493"/>
        <v>0</v>
      </c>
      <c r="S340" s="141">
        <f t="shared" si="493"/>
        <v>0</v>
      </c>
      <c r="T340" s="141">
        <f t="shared" si="493"/>
        <v>0</v>
      </c>
      <c r="U340" s="141">
        <f t="shared" si="493"/>
        <v>0</v>
      </c>
      <c r="V340" s="141">
        <f t="shared" si="493"/>
        <v>0</v>
      </c>
      <c r="W340" s="141">
        <f t="shared" ca="1" si="493"/>
        <v>43750000</v>
      </c>
      <c r="X340" s="141">
        <f t="shared" ca="1" si="493"/>
        <v>43750000</v>
      </c>
      <c r="Y340" s="141">
        <f t="shared" ca="1" si="493"/>
        <v>43750000</v>
      </c>
      <c r="Z340" s="141">
        <f t="shared" ca="1" si="493"/>
        <v>43750000</v>
      </c>
      <c r="AA340" s="141">
        <f t="shared" ca="1" si="493"/>
        <v>43750000</v>
      </c>
      <c r="AB340" s="141">
        <f t="shared" ca="1" si="493"/>
        <v>43750000</v>
      </c>
      <c r="AC340" s="141">
        <f t="shared" ca="1" si="493"/>
        <v>43750000</v>
      </c>
      <c r="AD340" s="141">
        <f t="shared" ca="1" si="493"/>
        <v>43750000</v>
      </c>
    </row>
    <row r="341" spans="1:30" ht="11.5" customHeight="1" thickBot="1">
      <c r="B341" s="9"/>
      <c r="C341" s="31">
        <f t="shared" si="492"/>
        <v>2042</v>
      </c>
      <c r="D341" s="6" t="s">
        <v>21</v>
      </c>
      <c r="E341" s="186">
        <f ca="1">OFFSET('Regulatory Asset Base'!$AB$156,$D294-1,0)</f>
        <v>611764705.88235295</v>
      </c>
      <c r="F341" s="141">
        <f t="shared" si="491"/>
        <v>0</v>
      </c>
      <c r="G341" s="141">
        <f t="shared" si="491"/>
        <v>0</v>
      </c>
      <c r="H341" s="141">
        <f t="shared" si="491"/>
        <v>0</v>
      </c>
      <c r="I341" s="141">
        <f t="shared" si="491"/>
        <v>0</v>
      </c>
      <c r="J341" s="141">
        <f t="shared" si="491"/>
        <v>0</v>
      </c>
      <c r="K341" s="141">
        <f t="shared" si="491"/>
        <v>0</v>
      </c>
      <c r="L341" s="141">
        <f t="shared" si="491"/>
        <v>0</v>
      </c>
      <c r="M341" s="141">
        <f t="shared" si="491"/>
        <v>0</v>
      </c>
      <c r="N341" s="141">
        <f t="shared" si="493"/>
        <v>0</v>
      </c>
      <c r="O341" s="141">
        <f t="shared" si="493"/>
        <v>0</v>
      </c>
      <c r="P341" s="141">
        <f t="shared" si="493"/>
        <v>0</v>
      </c>
      <c r="Q341" s="141">
        <f t="shared" si="493"/>
        <v>0</v>
      </c>
      <c r="R341" s="141">
        <f t="shared" si="493"/>
        <v>0</v>
      </c>
      <c r="S341" s="141">
        <f t="shared" si="493"/>
        <v>0</v>
      </c>
      <c r="T341" s="141">
        <f t="shared" si="493"/>
        <v>0</v>
      </c>
      <c r="U341" s="141">
        <f t="shared" si="493"/>
        <v>0</v>
      </c>
      <c r="V341" s="141">
        <f t="shared" si="493"/>
        <v>0</v>
      </c>
      <c r="W341" s="141">
        <f t="shared" si="493"/>
        <v>0</v>
      </c>
      <c r="X341" s="141">
        <f t="shared" ca="1" si="493"/>
        <v>61176470.588235296</v>
      </c>
      <c r="Y341" s="141">
        <f t="shared" ca="1" si="493"/>
        <v>61176470.588235296</v>
      </c>
      <c r="Z341" s="141">
        <f t="shared" ca="1" si="493"/>
        <v>61176470.588235296</v>
      </c>
      <c r="AA341" s="141">
        <f t="shared" ca="1" si="493"/>
        <v>61176470.588235296</v>
      </c>
      <c r="AB341" s="141">
        <f t="shared" ca="1" si="493"/>
        <v>61176470.588235296</v>
      </c>
      <c r="AC341" s="141">
        <f t="shared" ca="1" si="493"/>
        <v>61176470.588235296</v>
      </c>
      <c r="AD341" s="141">
        <f t="shared" ca="1" si="493"/>
        <v>61176470.588235296</v>
      </c>
    </row>
    <row r="342" spans="1:30" ht="13" thickBot="1">
      <c r="B342" s="9"/>
      <c r="C342" s="31">
        <f t="shared" si="492"/>
        <v>2043</v>
      </c>
      <c r="D342" s="6" t="s">
        <v>21</v>
      </c>
      <c r="E342" s="186">
        <f ca="1">OFFSET('Regulatory Asset Base'!$AC$156,$D294-1,0)</f>
        <v>350000000</v>
      </c>
      <c r="F342" s="141">
        <f t="shared" si="491"/>
        <v>0</v>
      </c>
      <c r="G342" s="141">
        <f t="shared" si="491"/>
        <v>0</v>
      </c>
      <c r="H342" s="141">
        <f t="shared" si="491"/>
        <v>0</v>
      </c>
      <c r="I342" s="141">
        <f t="shared" si="491"/>
        <v>0</v>
      </c>
      <c r="J342" s="141">
        <f t="shared" si="491"/>
        <v>0</v>
      </c>
      <c r="K342" s="141">
        <f t="shared" si="491"/>
        <v>0</v>
      </c>
      <c r="L342" s="141">
        <f t="shared" si="491"/>
        <v>0</v>
      </c>
      <c r="M342" s="141">
        <f t="shared" si="491"/>
        <v>0</v>
      </c>
      <c r="N342" s="141">
        <f t="shared" si="493"/>
        <v>0</v>
      </c>
      <c r="O342" s="141">
        <f t="shared" si="493"/>
        <v>0</v>
      </c>
      <c r="P342" s="141">
        <f t="shared" si="493"/>
        <v>0</v>
      </c>
      <c r="Q342" s="141">
        <f t="shared" si="493"/>
        <v>0</v>
      </c>
      <c r="R342" s="141">
        <f t="shared" si="493"/>
        <v>0</v>
      </c>
      <c r="S342" s="141">
        <f t="shared" si="493"/>
        <v>0</v>
      </c>
      <c r="T342" s="141">
        <f t="shared" si="493"/>
        <v>0</v>
      </c>
      <c r="U342" s="141">
        <f t="shared" si="493"/>
        <v>0</v>
      </c>
      <c r="V342" s="141">
        <f t="shared" si="493"/>
        <v>0</v>
      </c>
      <c r="W342" s="141">
        <f t="shared" si="493"/>
        <v>0</v>
      </c>
      <c r="X342" s="141">
        <f t="shared" si="493"/>
        <v>0</v>
      </c>
      <c r="Y342" s="141">
        <f t="shared" ca="1" si="493"/>
        <v>35000000</v>
      </c>
      <c r="Z342" s="141">
        <f t="shared" ca="1" si="493"/>
        <v>35000000</v>
      </c>
      <c r="AA342" s="141">
        <f t="shared" ca="1" si="493"/>
        <v>35000000</v>
      </c>
      <c r="AB342" s="141">
        <f t="shared" ca="1" si="493"/>
        <v>35000000</v>
      </c>
      <c r="AC342" s="141">
        <f t="shared" ca="1" si="493"/>
        <v>35000000</v>
      </c>
      <c r="AD342" s="141">
        <f t="shared" ca="1" si="493"/>
        <v>35000000</v>
      </c>
    </row>
    <row r="343" spans="1:30" s="54" customFormat="1" ht="13.5" thickBot="1">
      <c r="A343" s="184"/>
      <c r="B343" s="185"/>
      <c r="C343" s="183" t="s">
        <v>166</v>
      </c>
      <c r="D343" s="6" t="s">
        <v>21</v>
      </c>
      <c r="E343" s="187"/>
      <c r="F343" s="188">
        <f>SUM(F323:F342)</f>
        <v>0</v>
      </c>
      <c r="G343" s="188">
        <f t="shared" ref="G343" ca="1" si="494">SUM(G323:G342)</f>
        <v>20000000</v>
      </c>
      <c r="H343" s="188">
        <f t="shared" ref="H343" ca="1" si="495">SUM(H323:H342)</f>
        <v>20000000</v>
      </c>
      <c r="I343" s="188">
        <f t="shared" ref="I343" ca="1" si="496">SUM(I323:I342)</f>
        <v>20000000</v>
      </c>
      <c r="J343" s="188">
        <f t="shared" ref="J343" ca="1" si="497">SUM(J323:J342)</f>
        <v>56842105.263157889</v>
      </c>
      <c r="K343" s="188">
        <f t="shared" ref="K343" ca="1" si="498">SUM(K323:K342)</f>
        <v>71842105.263157889</v>
      </c>
      <c r="L343" s="188">
        <f t="shared" ref="L343" ca="1" si="499">SUM(L323:L342)</f>
        <v>71842105.263157889</v>
      </c>
      <c r="M343" s="188">
        <f t="shared" ref="M343" ca="1" si="500">SUM(M323:M342)</f>
        <v>145781499.20255184</v>
      </c>
      <c r="N343" s="188">
        <f t="shared" ref="N343" ca="1" si="501">SUM(N323:N342)</f>
        <v>209417862.83891547</v>
      </c>
      <c r="O343" s="188">
        <f t="shared" ref="O343" ca="1" si="502">SUM(O323:O342)</f>
        <v>227064921.66244489</v>
      </c>
      <c r="P343" s="188">
        <f t="shared" ref="P343" ca="1" si="503">SUM(P323:P342)</f>
        <v>280573693.59226942</v>
      </c>
      <c r="Q343" s="188">
        <f t="shared" ref="Q343" ca="1" si="504">SUM(Q323:Q342)</f>
        <v>297415798.85542732</v>
      </c>
      <c r="R343" s="188">
        <f t="shared" ref="R343" ca="1" si="505">SUM(R323:R342)</f>
        <v>297415798.85542732</v>
      </c>
      <c r="S343" s="188">
        <f t="shared" ref="S343" ca="1" si="506">SUM(S323:S342)</f>
        <v>338592269.44366264</v>
      </c>
      <c r="T343" s="188">
        <f t="shared" ref="T343" ca="1" si="507">SUM(T323:T342)</f>
        <v>301750164.1805048</v>
      </c>
      <c r="U343" s="188">
        <f t="shared" ref="U343" ca="1" si="508">SUM(U323:U342)</f>
        <v>344593301.43540674</v>
      </c>
      <c r="V343" s="188">
        <f t="shared" ref="V343" ca="1" si="509">SUM(V323:V342)</f>
        <v>344593301.43540674</v>
      </c>
      <c r="W343" s="188">
        <f t="shared" ref="W343" ca="1" si="510">SUM(W323:W342)</f>
        <v>314403907.49601275</v>
      </c>
      <c r="X343" s="188">
        <f t="shared" ref="X343" ca="1" si="511">SUM(X323:X342)</f>
        <v>311944014.44788444</v>
      </c>
      <c r="Y343" s="188">
        <f t="shared" ref="Y343" ca="1" si="512">SUM(Y323:Y342)</f>
        <v>329296955.62435502</v>
      </c>
      <c r="Z343" s="188">
        <f t="shared" ref="Z343" ca="1" si="513">SUM(Z323:Z342)</f>
        <v>275788183.69453049</v>
      </c>
      <c r="AA343" s="188">
        <f t="shared" ref="AA343" ca="1" si="514">SUM(AA323:AA342)</f>
        <v>238946078.43137255</v>
      </c>
      <c r="AB343" s="188">
        <f t="shared" ref="AB343" ca="1" si="515">SUM(AB323:AB342)</f>
        <v>238946078.43137255</v>
      </c>
      <c r="AC343" s="188">
        <f t="shared" ref="AC343" ca="1" si="516">SUM(AC323:AC342)</f>
        <v>197769607.84313726</v>
      </c>
      <c r="AD343" s="188">
        <f t="shared" ref="AD343" ca="1" si="517">SUM(AD323:AD342)</f>
        <v>197769607.84313726</v>
      </c>
    </row>
    <row r="344" spans="1:30">
      <c r="D344" s="18"/>
    </row>
    <row r="346" spans="1:30" s="101" customFormat="1" ht="13">
      <c r="A346" s="130"/>
      <c r="B346" s="132">
        <f>D346+2</f>
        <v>9</v>
      </c>
      <c r="C346" s="130" t="str">
        <f>LOOKUP(D346,$B$11:$C$20)</f>
        <v>Information  and Communication</v>
      </c>
      <c r="D346" s="130">
        <v>7</v>
      </c>
      <c r="E346" s="130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</row>
    <row r="347" spans="1:30">
      <c r="A347" s="46"/>
      <c r="B347" s="14"/>
      <c r="C347" s="13"/>
      <c r="D347" s="21"/>
      <c r="E347" s="12"/>
      <c r="F347" s="3"/>
      <c r="G347" s="2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30" ht="14.5" customHeight="1">
      <c r="A348" s="22"/>
      <c r="B348" s="47"/>
      <c r="C348" s="47" t="s">
        <v>48</v>
      </c>
      <c r="D348" s="12"/>
      <c r="E348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30"/>
      <c r="Q348" s="30"/>
      <c r="R348" s="30"/>
      <c r="S348" s="30"/>
      <c r="T348" s="30"/>
      <c r="U348" s="30"/>
    </row>
    <row r="349" spans="1:30">
      <c r="A349" s="10"/>
      <c r="B349" s="10"/>
      <c r="C349" s="10"/>
      <c r="D349" s="257"/>
      <c r="E34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9"/>
      <c r="AA349" s="139"/>
      <c r="AB349" s="139"/>
      <c r="AC349" s="139"/>
      <c r="AD349" s="139"/>
    </row>
    <row r="350" spans="1:30" ht="12" customHeight="1">
      <c r="A350" s="10"/>
      <c r="B350" s="10"/>
      <c r="C350" s="10"/>
      <c r="D350" s="257"/>
      <c r="E350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9"/>
      <c r="AA350" s="139"/>
      <c r="AB350" s="139"/>
      <c r="AC350" s="139"/>
      <c r="AD350" s="139"/>
    </row>
    <row r="351" spans="1:30" ht="11.5" customHeight="1">
      <c r="A351" s="10"/>
      <c r="B351" s="10"/>
      <c r="C351" s="76" t="s">
        <v>165</v>
      </c>
      <c r="D351" s="258" t="s">
        <v>21</v>
      </c>
      <c r="E351"/>
      <c r="F351" s="182">
        <f>LOOKUP(D346,$B$11:$B$20,$F$11:$F$20)</f>
        <v>180000000</v>
      </c>
      <c r="G351" s="139">
        <f>F351</f>
        <v>180000000</v>
      </c>
      <c r="H351" s="139">
        <f>G351</f>
        <v>180000000</v>
      </c>
      <c r="I351" s="139">
        <f t="shared" ref="I351:AD351" si="518">H351</f>
        <v>180000000</v>
      </c>
      <c r="J351" s="139">
        <f t="shared" si="518"/>
        <v>180000000</v>
      </c>
      <c r="K351" s="139">
        <f t="shared" si="518"/>
        <v>180000000</v>
      </c>
      <c r="L351" s="139">
        <f t="shared" si="518"/>
        <v>180000000</v>
      </c>
      <c r="M351" s="139">
        <f t="shared" si="518"/>
        <v>180000000</v>
      </c>
      <c r="N351" s="139">
        <f t="shared" si="518"/>
        <v>180000000</v>
      </c>
      <c r="O351" s="139">
        <f t="shared" si="518"/>
        <v>180000000</v>
      </c>
      <c r="P351" s="139">
        <f t="shared" si="518"/>
        <v>180000000</v>
      </c>
      <c r="Q351" s="139">
        <f t="shared" si="518"/>
        <v>180000000</v>
      </c>
      <c r="R351" s="139">
        <f t="shared" si="518"/>
        <v>180000000</v>
      </c>
      <c r="S351" s="139">
        <f t="shared" si="518"/>
        <v>180000000</v>
      </c>
      <c r="T351" s="139">
        <f t="shared" si="518"/>
        <v>180000000</v>
      </c>
      <c r="U351" s="139">
        <f t="shared" si="518"/>
        <v>180000000</v>
      </c>
      <c r="V351" s="139">
        <f t="shared" si="518"/>
        <v>180000000</v>
      </c>
      <c r="W351" s="139">
        <f t="shared" si="518"/>
        <v>180000000</v>
      </c>
      <c r="X351" s="139">
        <f t="shared" si="518"/>
        <v>180000000</v>
      </c>
      <c r="Y351" s="139">
        <f t="shared" si="518"/>
        <v>180000000</v>
      </c>
      <c r="Z351" s="139">
        <f t="shared" si="518"/>
        <v>180000000</v>
      </c>
      <c r="AA351" s="139">
        <f t="shared" si="518"/>
        <v>180000000</v>
      </c>
      <c r="AB351" s="139">
        <f t="shared" si="518"/>
        <v>180000000</v>
      </c>
      <c r="AC351" s="139">
        <f t="shared" si="518"/>
        <v>180000000</v>
      </c>
      <c r="AD351" s="139">
        <f t="shared" si="518"/>
        <v>180000000</v>
      </c>
    </row>
    <row r="352" spans="1:30" ht="11.5" customHeight="1">
      <c r="A352" s="10"/>
      <c r="B352" s="10"/>
      <c r="C352" s="76" t="s">
        <v>163</v>
      </c>
      <c r="D352" s="258" t="s">
        <v>21</v>
      </c>
      <c r="E352"/>
      <c r="F352" s="182"/>
      <c r="G352" s="139">
        <f>F357</f>
        <v>180000000</v>
      </c>
      <c r="H352" s="139">
        <f>G357</f>
        <v>144000000</v>
      </c>
      <c r="I352" s="139">
        <f t="shared" ref="I352:Z352" si="519">H357</f>
        <v>108000000</v>
      </c>
      <c r="J352" s="139">
        <f t="shared" si="519"/>
        <v>72000000</v>
      </c>
      <c r="K352" s="139">
        <f t="shared" si="519"/>
        <v>36000000</v>
      </c>
      <c r="L352" s="139">
        <f t="shared" si="519"/>
        <v>0</v>
      </c>
      <c r="M352" s="139">
        <f t="shared" si="519"/>
        <v>0</v>
      </c>
      <c r="N352" s="139">
        <f t="shared" si="519"/>
        <v>0</v>
      </c>
      <c r="O352" s="139">
        <f t="shared" si="519"/>
        <v>0</v>
      </c>
      <c r="P352" s="139">
        <f t="shared" si="519"/>
        <v>0</v>
      </c>
      <c r="Q352" s="139">
        <f t="shared" si="519"/>
        <v>0</v>
      </c>
      <c r="R352" s="139">
        <f t="shared" si="519"/>
        <v>0</v>
      </c>
      <c r="S352" s="139">
        <f t="shared" si="519"/>
        <v>0</v>
      </c>
      <c r="T352" s="139">
        <f t="shared" si="519"/>
        <v>0</v>
      </c>
      <c r="U352" s="139">
        <f t="shared" si="519"/>
        <v>0</v>
      </c>
      <c r="V352" s="139">
        <f t="shared" si="519"/>
        <v>0</v>
      </c>
      <c r="W352" s="139">
        <f t="shared" si="519"/>
        <v>0</v>
      </c>
      <c r="X352" s="139">
        <f t="shared" si="519"/>
        <v>0</v>
      </c>
      <c r="Y352" s="139">
        <f t="shared" si="519"/>
        <v>0</v>
      </c>
      <c r="Z352" s="139">
        <f t="shared" si="519"/>
        <v>0</v>
      </c>
      <c r="AA352" s="139">
        <f>Z357</f>
        <v>0</v>
      </c>
      <c r="AB352" s="139">
        <f t="shared" ref="AB352:AD352" si="520">AA357</f>
        <v>0</v>
      </c>
      <c r="AC352" s="139">
        <f t="shared" si="520"/>
        <v>0</v>
      </c>
      <c r="AD352" s="139">
        <f t="shared" si="520"/>
        <v>0</v>
      </c>
    </row>
    <row r="353" spans="1:30">
      <c r="A353" s="10"/>
      <c r="B353" s="10"/>
      <c r="C353" s="76" t="s">
        <v>162</v>
      </c>
      <c r="D353" s="258" t="s">
        <v>21</v>
      </c>
      <c r="E353"/>
      <c r="F353" s="140"/>
      <c r="G353" s="140">
        <f t="shared" ref="G353:AD353" si="521">LOOKUP($D346,$B$11:$B$20,$E$11:$E$20)</f>
        <v>0.2</v>
      </c>
      <c r="H353" s="140">
        <f t="shared" si="521"/>
        <v>0.2</v>
      </c>
      <c r="I353" s="140">
        <f t="shared" si="521"/>
        <v>0.2</v>
      </c>
      <c r="J353" s="140">
        <f t="shared" si="521"/>
        <v>0.2</v>
      </c>
      <c r="K353" s="140">
        <f t="shared" si="521"/>
        <v>0.2</v>
      </c>
      <c r="L353" s="140">
        <f t="shared" si="521"/>
        <v>0.2</v>
      </c>
      <c r="M353" s="140">
        <f t="shared" si="521"/>
        <v>0.2</v>
      </c>
      <c r="N353" s="140">
        <f t="shared" si="521"/>
        <v>0.2</v>
      </c>
      <c r="O353" s="140">
        <f t="shared" si="521"/>
        <v>0.2</v>
      </c>
      <c r="P353" s="140">
        <f t="shared" si="521"/>
        <v>0.2</v>
      </c>
      <c r="Q353" s="140">
        <f t="shared" si="521"/>
        <v>0.2</v>
      </c>
      <c r="R353" s="140">
        <f t="shared" si="521"/>
        <v>0.2</v>
      </c>
      <c r="S353" s="140">
        <f t="shared" si="521"/>
        <v>0.2</v>
      </c>
      <c r="T353" s="140">
        <f t="shared" si="521"/>
        <v>0.2</v>
      </c>
      <c r="U353" s="140">
        <f t="shared" si="521"/>
        <v>0.2</v>
      </c>
      <c r="V353" s="140">
        <f t="shared" si="521"/>
        <v>0.2</v>
      </c>
      <c r="W353" s="140">
        <f t="shared" si="521"/>
        <v>0.2</v>
      </c>
      <c r="X353" s="140">
        <f t="shared" si="521"/>
        <v>0.2</v>
      </c>
      <c r="Y353" s="140">
        <f t="shared" si="521"/>
        <v>0.2</v>
      </c>
      <c r="Z353" s="140">
        <f t="shared" si="521"/>
        <v>0.2</v>
      </c>
      <c r="AA353" s="140">
        <f t="shared" si="521"/>
        <v>0.2</v>
      </c>
      <c r="AB353" s="140">
        <f t="shared" si="521"/>
        <v>0.2</v>
      </c>
      <c r="AC353" s="140">
        <f t="shared" si="521"/>
        <v>0.2</v>
      </c>
      <c r="AD353" s="140">
        <f t="shared" si="521"/>
        <v>0.2</v>
      </c>
    </row>
    <row r="354" spans="1:30">
      <c r="A354" s="10"/>
      <c r="B354" s="10"/>
      <c r="C354" s="76" t="s">
        <v>13</v>
      </c>
      <c r="D354" s="258" t="s">
        <v>21</v>
      </c>
      <c r="E354"/>
      <c r="F354" s="139">
        <f t="shared" ref="F354:N354" si="522">E356</f>
        <v>0</v>
      </c>
      <c r="G354" s="139">
        <f t="shared" si="522"/>
        <v>0</v>
      </c>
      <c r="H354" s="139">
        <f t="shared" si="522"/>
        <v>36000000</v>
      </c>
      <c r="I354" s="139">
        <f t="shared" si="522"/>
        <v>72000000</v>
      </c>
      <c r="J354" s="139">
        <f t="shared" si="522"/>
        <v>108000000</v>
      </c>
      <c r="K354" s="139">
        <f t="shared" si="522"/>
        <v>144000000</v>
      </c>
      <c r="L354" s="139">
        <f t="shared" si="522"/>
        <v>180000000</v>
      </c>
      <c r="M354" s="139">
        <f t="shared" si="522"/>
        <v>180000000</v>
      </c>
      <c r="N354" s="139">
        <f t="shared" si="522"/>
        <v>180000000</v>
      </c>
      <c r="O354" s="139">
        <f t="shared" ref="O354" si="523">N356</f>
        <v>180000000</v>
      </c>
      <c r="P354" s="139">
        <f t="shared" ref="P354" si="524">O356</f>
        <v>180000000</v>
      </c>
      <c r="Q354" s="139">
        <f t="shared" ref="Q354" si="525">P356</f>
        <v>180000000</v>
      </c>
      <c r="R354" s="139">
        <f t="shared" ref="R354" si="526">Q356</f>
        <v>180000000</v>
      </c>
      <c r="S354" s="139">
        <f t="shared" ref="S354" si="527">R356</f>
        <v>180000000</v>
      </c>
      <c r="T354" s="139">
        <f t="shared" ref="T354" si="528">S356</f>
        <v>180000000</v>
      </c>
      <c r="U354" s="139">
        <f t="shared" ref="U354" si="529">T356</f>
        <v>180000000</v>
      </c>
      <c r="V354" s="139">
        <f t="shared" ref="V354" si="530">U356</f>
        <v>180000000</v>
      </c>
      <c r="W354" s="139">
        <f t="shared" ref="W354" si="531">V356</f>
        <v>180000000</v>
      </c>
      <c r="X354" s="139">
        <f t="shared" ref="X354" si="532">W356</f>
        <v>180000000</v>
      </c>
      <c r="Y354" s="139">
        <f t="shared" ref="Y354" si="533">X356</f>
        <v>180000000</v>
      </c>
      <c r="Z354" s="139">
        <f t="shared" ref="Z354" si="534">Y356</f>
        <v>180000000</v>
      </c>
      <c r="AA354" s="139">
        <f t="shared" ref="AA354" si="535">Z356</f>
        <v>180000000</v>
      </c>
      <c r="AB354" s="139">
        <f t="shared" ref="AB354" si="536">AA356</f>
        <v>180000000</v>
      </c>
      <c r="AC354" s="139">
        <f t="shared" ref="AC354" si="537">AB356</f>
        <v>180000000</v>
      </c>
      <c r="AD354" s="139">
        <f t="shared" ref="AD354" si="538">AC356</f>
        <v>180000000</v>
      </c>
    </row>
    <row r="355" spans="1:30">
      <c r="A355" s="10"/>
      <c r="B355" s="10"/>
      <c r="C355" s="76" t="s">
        <v>12</v>
      </c>
      <c r="D355" s="258" t="s">
        <v>21</v>
      </c>
      <c r="E355"/>
      <c r="F355" s="139">
        <f t="shared" ref="F355:Y355" si="539">IF(F352&gt;0,F351*F353,0)</f>
        <v>0</v>
      </c>
      <c r="G355" s="139">
        <f t="shared" si="539"/>
        <v>36000000</v>
      </c>
      <c r="H355" s="139">
        <f t="shared" si="539"/>
        <v>36000000</v>
      </c>
      <c r="I355" s="139">
        <f t="shared" si="539"/>
        <v>36000000</v>
      </c>
      <c r="J355" s="139">
        <f t="shared" si="539"/>
        <v>36000000</v>
      </c>
      <c r="K355" s="139">
        <f t="shared" si="539"/>
        <v>36000000</v>
      </c>
      <c r="L355" s="139">
        <f t="shared" si="539"/>
        <v>0</v>
      </c>
      <c r="M355" s="139">
        <f t="shared" si="539"/>
        <v>0</v>
      </c>
      <c r="N355" s="139">
        <f t="shared" si="539"/>
        <v>0</v>
      </c>
      <c r="O355" s="139">
        <f t="shared" si="539"/>
        <v>0</v>
      </c>
      <c r="P355" s="139">
        <f t="shared" si="539"/>
        <v>0</v>
      </c>
      <c r="Q355" s="139">
        <f t="shared" si="539"/>
        <v>0</v>
      </c>
      <c r="R355" s="139">
        <f t="shared" si="539"/>
        <v>0</v>
      </c>
      <c r="S355" s="139">
        <f t="shared" si="539"/>
        <v>0</v>
      </c>
      <c r="T355" s="139">
        <f t="shared" si="539"/>
        <v>0</v>
      </c>
      <c r="U355" s="139">
        <f t="shared" si="539"/>
        <v>0</v>
      </c>
      <c r="V355" s="139">
        <f t="shared" si="539"/>
        <v>0</v>
      </c>
      <c r="W355" s="139">
        <f t="shared" si="539"/>
        <v>0</v>
      </c>
      <c r="X355" s="139">
        <f t="shared" si="539"/>
        <v>0</v>
      </c>
      <c r="Y355" s="139">
        <f t="shared" si="539"/>
        <v>0</v>
      </c>
      <c r="Z355" s="139">
        <f>IF(Z352&gt;0,Z351*Z353,0)</f>
        <v>0</v>
      </c>
      <c r="AA355" s="139">
        <f>IF(AA352&gt;0,AA351*AA353,0)</f>
        <v>0</v>
      </c>
      <c r="AB355" s="139">
        <f>IF(AB352&gt;0,AB351*AB353,0)</f>
        <v>0</v>
      </c>
      <c r="AC355" s="139">
        <f>IF(AC352&gt;0,AC351*AC353,0)</f>
        <v>0</v>
      </c>
      <c r="AD355" s="139">
        <f>IF(AD352&gt;0,AD351*AD353,0)</f>
        <v>0</v>
      </c>
    </row>
    <row r="356" spans="1:30">
      <c r="A356" s="10"/>
      <c r="B356" s="10"/>
      <c r="C356" s="76" t="s">
        <v>5</v>
      </c>
      <c r="D356" s="258" t="s">
        <v>21</v>
      </c>
      <c r="E356"/>
      <c r="F356" s="139">
        <v>0</v>
      </c>
      <c r="G356" s="139">
        <f t="shared" ref="G356:AD356" si="540">SUM(G354:G355)</f>
        <v>36000000</v>
      </c>
      <c r="H356" s="139">
        <f t="shared" si="540"/>
        <v>72000000</v>
      </c>
      <c r="I356" s="139">
        <f t="shared" si="540"/>
        <v>108000000</v>
      </c>
      <c r="J356" s="139">
        <f t="shared" si="540"/>
        <v>144000000</v>
      </c>
      <c r="K356" s="139">
        <f t="shared" si="540"/>
        <v>180000000</v>
      </c>
      <c r="L356" s="139">
        <f t="shared" si="540"/>
        <v>180000000</v>
      </c>
      <c r="M356" s="139">
        <f t="shared" si="540"/>
        <v>180000000</v>
      </c>
      <c r="N356" s="139">
        <f t="shared" si="540"/>
        <v>180000000</v>
      </c>
      <c r="O356" s="139">
        <f t="shared" si="540"/>
        <v>180000000</v>
      </c>
      <c r="P356" s="139">
        <f t="shared" si="540"/>
        <v>180000000</v>
      </c>
      <c r="Q356" s="139">
        <f t="shared" si="540"/>
        <v>180000000</v>
      </c>
      <c r="R356" s="139">
        <f t="shared" si="540"/>
        <v>180000000</v>
      </c>
      <c r="S356" s="139">
        <f t="shared" si="540"/>
        <v>180000000</v>
      </c>
      <c r="T356" s="139">
        <f t="shared" si="540"/>
        <v>180000000</v>
      </c>
      <c r="U356" s="139">
        <f t="shared" si="540"/>
        <v>180000000</v>
      </c>
      <c r="V356" s="139">
        <f t="shared" si="540"/>
        <v>180000000</v>
      </c>
      <c r="W356" s="139">
        <f t="shared" si="540"/>
        <v>180000000</v>
      </c>
      <c r="X356" s="139">
        <f t="shared" si="540"/>
        <v>180000000</v>
      </c>
      <c r="Y356" s="139">
        <f t="shared" si="540"/>
        <v>180000000</v>
      </c>
      <c r="Z356" s="139">
        <f t="shared" si="540"/>
        <v>180000000</v>
      </c>
      <c r="AA356" s="139">
        <f t="shared" si="540"/>
        <v>180000000</v>
      </c>
      <c r="AB356" s="139">
        <f t="shared" si="540"/>
        <v>180000000</v>
      </c>
      <c r="AC356" s="139">
        <f t="shared" si="540"/>
        <v>180000000</v>
      </c>
      <c r="AD356" s="139">
        <f t="shared" si="540"/>
        <v>180000000</v>
      </c>
    </row>
    <row r="357" spans="1:30">
      <c r="A357" s="10"/>
      <c r="B357" s="10"/>
      <c r="C357" s="76" t="s">
        <v>164</v>
      </c>
      <c r="D357" s="258" t="s">
        <v>21</v>
      </c>
      <c r="E357"/>
      <c r="F357" s="182">
        <f>LOOKUP(D346,$B$11:$B$20,$F$11:$F$20)</f>
        <v>180000000</v>
      </c>
      <c r="G357" s="139">
        <f t="shared" ref="G357:AD357" si="541">G351-G356</f>
        <v>144000000</v>
      </c>
      <c r="H357" s="139">
        <f t="shared" si="541"/>
        <v>108000000</v>
      </c>
      <c r="I357" s="139">
        <f t="shared" si="541"/>
        <v>72000000</v>
      </c>
      <c r="J357" s="139">
        <f t="shared" si="541"/>
        <v>36000000</v>
      </c>
      <c r="K357" s="139">
        <f t="shared" si="541"/>
        <v>0</v>
      </c>
      <c r="L357" s="139">
        <f t="shared" si="541"/>
        <v>0</v>
      </c>
      <c r="M357" s="139">
        <f t="shared" si="541"/>
        <v>0</v>
      </c>
      <c r="N357" s="139">
        <f t="shared" si="541"/>
        <v>0</v>
      </c>
      <c r="O357" s="139">
        <f t="shared" si="541"/>
        <v>0</v>
      </c>
      <c r="P357" s="139">
        <f t="shared" si="541"/>
        <v>0</v>
      </c>
      <c r="Q357" s="139">
        <f t="shared" si="541"/>
        <v>0</v>
      </c>
      <c r="R357" s="139">
        <f t="shared" si="541"/>
        <v>0</v>
      </c>
      <c r="S357" s="139">
        <f t="shared" si="541"/>
        <v>0</v>
      </c>
      <c r="T357" s="139">
        <f t="shared" si="541"/>
        <v>0</v>
      </c>
      <c r="U357" s="139">
        <f t="shared" si="541"/>
        <v>0</v>
      </c>
      <c r="V357" s="139">
        <f t="shared" si="541"/>
        <v>0</v>
      </c>
      <c r="W357" s="139">
        <f t="shared" si="541"/>
        <v>0</v>
      </c>
      <c r="X357" s="139">
        <f t="shared" si="541"/>
        <v>0</v>
      </c>
      <c r="Y357" s="139">
        <f t="shared" si="541"/>
        <v>0</v>
      </c>
      <c r="Z357" s="139">
        <f t="shared" si="541"/>
        <v>0</v>
      </c>
      <c r="AA357" s="139">
        <f t="shared" si="541"/>
        <v>0</v>
      </c>
      <c r="AB357" s="139">
        <f t="shared" si="541"/>
        <v>0</v>
      </c>
      <c r="AC357" s="139">
        <f t="shared" si="541"/>
        <v>0</v>
      </c>
      <c r="AD357" s="139">
        <f t="shared" si="541"/>
        <v>0</v>
      </c>
    </row>
    <row r="358" spans="1:30">
      <c r="A358" s="48"/>
      <c r="B358" s="10"/>
      <c r="C358" s="10"/>
      <c r="D358" s="24"/>
      <c r="E358" s="23"/>
      <c r="F358" s="49"/>
      <c r="G358" s="23"/>
      <c r="H358" s="23"/>
      <c r="I358" s="23"/>
      <c r="J358" s="23"/>
      <c r="K358" s="23"/>
      <c r="L358" s="23"/>
      <c r="M358" s="23"/>
      <c r="N358" s="23"/>
      <c r="O358" s="23"/>
      <c r="P358"/>
      <c r="Q358"/>
      <c r="R358" s="10"/>
      <c r="S358" s="10"/>
      <c r="T358" s="10"/>
      <c r="U358" s="10"/>
    </row>
    <row r="359" spans="1:30">
      <c r="A359" s="48"/>
      <c r="B359" s="10"/>
      <c r="C359" s="10"/>
      <c r="D359" s="24"/>
      <c r="E359" s="23"/>
      <c r="F359" s="49"/>
      <c r="G359" s="23"/>
      <c r="H359" s="23"/>
      <c r="I359" s="23"/>
      <c r="J359" s="23"/>
      <c r="K359" s="23"/>
      <c r="L359" s="23"/>
      <c r="M359" s="23"/>
      <c r="N359" s="23"/>
      <c r="O359" s="23"/>
      <c r="P359"/>
      <c r="Q359"/>
      <c r="R359" s="10"/>
      <c r="S359" s="10"/>
      <c r="T359" s="10"/>
      <c r="U359" s="10"/>
    </row>
    <row r="360" spans="1:30">
      <c r="A360" s="10"/>
      <c r="B360" s="10"/>
      <c r="C360" s="50" t="s">
        <v>6</v>
      </c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/>
      <c r="Q360"/>
      <c r="R360" s="10"/>
      <c r="S360" s="10"/>
      <c r="T360" s="10"/>
      <c r="U360" s="10"/>
    </row>
    <row r="361" spans="1:30">
      <c r="A361" s="5"/>
      <c r="B361" s="5"/>
      <c r="C361" s="77" t="s">
        <v>7</v>
      </c>
      <c r="D361" s="258" t="s">
        <v>21</v>
      </c>
      <c r="E361"/>
      <c r="F361" s="139">
        <v>0</v>
      </c>
      <c r="G361" s="139">
        <f>F365</f>
        <v>0</v>
      </c>
      <c r="H361" s="139">
        <f ca="1">G365</f>
        <v>0</v>
      </c>
      <c r="I361" s="139">
        <f t="shared" ref="I361" ca="1" si="542">H365</f>
        <v>5714285.7142857146</v>
      </c>
      <c r="J361" s="139">
        <f t="shared" ref="J361" ca="1" si="543">I365</f>
        <v>4285714.2857142854</v>
      </c>
      <c r="K361" s="142">
        <f t="shared" ref="K361" ca="1" si="544">J365</f>
        <v>2857142.8571428568</v>
      </c>
      <c r="L361" s="142">
        <f t="shared" ref="L361" ca="1" si="545">K365</f>
        <v>9428571.4285714272</v>
      </c>
      <c r="M361" s="142">
        <f t="shared" ref="M361" ca="1" si="546">L365</f>
        <v>12666666.666666666</v>
      </c>
      <c r="N361" s="142">
        <f t="shared" ref="N361" ca="1" si="547">M365</f>
        <v>9000000</v>
      </c>
      <c r="O361" s="142">
        <f t="shared" ref="O361" ca="1" si="548">N365</f>
        <v>16410256.410256412</v>
      </c>
      <c r="P361" s="142">
        <f t="shared" ref="P361" ca="1" si="549">O365</f>
        <v>24374358.97435898</v>
      </c>
      <c r="Q361" s="142">
        <f t="shared" ref="Q361" ca="1" si="550">P365</f>
        <v>22052747.252747256</v>
      </c>
      <c r="R361" s="142">
        <f t="shared" ref="R361" ca="1" si="551">Q365</f>
        <v>24235897.43589744</v>
      </c>
      <c r="S361" s="142">
        <f t="shared" ref="S361" ca="1" si="552">R365</f>
        <v>20096703.296703301</v>
      </c>
      <c r="T361" s="142">
        <f t="shared" ref="T361" ca="1" si="553">S365</f>
        <v>15957509.157509161</v>
      </c>
      <c r="U361" s="142">
        <f t="shared" ref="U361" ca="1" si="554">T365</f>
        <v>17264468.864468869</v>
      </c>
      <c r="V361" s="142">
        <f t="shared" ref="V361" ca="1" si="555">U365</f>
        <v>14210526.315789478</v>
      </c>
      <c r="W361" s="142">
        <f t="shared" ref="W361" ca="1" si="556">V365</f>
        <v>17721997.300944678</v>
      </c>
      <c r="X361" s="142">
        <f t="shared" ref="X361" ca="1" si="557">W365</f>
        <v>23659109.311740898</v>
      </c>
      <c r="Y361" s="142">
        <f t="shared" ref="Y361" ca="1" si="558">X365</f>
        <v>21288529.014844812</v>
      </c>
      <c r="Z361" s="142">
        <f t="shared" ref="Z361" ca="1" si="559">Y365</f>
        <v>13225641.025641033</v>
      </c>
      <c r="AA361" s="142">
        <f t="shared" ref="AA361" ca="1" si="560">Z365</f>
        <v>11215384.615384622</v>
      </c>
      <c r="AB361" s="142">
        <f t="shared" ref="AB361" ca="1" si="561">AA365</f>
        <v>6538461.5384615446</v>
      </c>
      <c r="AC361" s="139">
        <f t="shared" ref="AC361" ca="1" si="562">AB365</f>
        <v>17820512.820512824</v>
      </c>
      <c r="AD361" s="139">
        <f t="shared" ref="AD361" ca="1" si="563">AC365</f>
        <v>31376068.37606838</v>
      </c>
    </row>
    <row r="362" spans="1:30" ht="12" customHeight="1">
      <c r="A362" s="5"/>
      <c r="B362" s="5"/>
      <c r="C362" s="77" t="s">
        <v>4</v>
      </c>
      <c r="D362" s="258" t="s">
        <v>21</v>
      </c>
      <c r="E362"/>
      <c r="F362" s="259"/>
      <c r="G362" s="259"/>
      <c r="H362" s="259"/>
      <c r="I362" s="259"/>
      <c r="J362" s="259"/>
      <c r="K362" s="259"/>
      <c r="L362" s="259"/>
      <c r="M362" s="259"/>
      <c r="N362" s="259"/>
      <c r="O362" s="259"/>
      <c r="P362" s="259"/>
      <c r="Q362" s="259"/>
      <c r="R362" s="259"/>
      <c r="S362" s="259"/>
      <c r="T362" s="259"/>
      <c r="U362" s="259"/>
      <c r="V362" s="259"/>
      <c r="W362" s="259"/>
      <c r="X362" s="259"/>
      <c r="Y362" s="259"/>
      <c r="Z362" s="259"/>
      <c r="AA362" s="259"/>
      <c r="AB362" s="259"/>
      <c r="AC362" s="259"/>
      <c r="AD362" s="259"/>
    </row>
    <row r="363" spans="1:30">
      <c r="A363" s="5"/>
      <c r="B363" s="5"/>
      <c r="C363" s="77" t="s">
        <v>14</v>
      </c>
      <c r="D363" s="258" t="s">
        <v>21</v>
      </c>
      <c r="E363"/>
      <c r="F363" s="139">
        <f>INDEX('Regulatory Asset Base'!J$156:J$165,                    MATCH($C346,'Regulatory Asset Base'!$C$156:$C$165,0))</f>
        <v>0</v>
      </c>
      <c r="G363" s="139">
        <f>INDEX('Regulatory Asset Base'!K$156:K$165,                    MATCH($C346,'Regulatory Asset Base'!$C$156:$C$165,0))</f>
        <v>0</v>
      </c>
      <c r="H363" s="139">
        <f>INDEX('Regulatory Asset Base'!L$156:L$165,                    MATCH($C346,'Regulatory Asset Base'!$C$156:$C$165,0))</f>
        <v>7142857.1428571427</v>
      </c>
      <c r="I363" s="139">
        <f>INDEX('Regulatory Asset Base'!M$156:M$165,                    MATCH($C346,'Regulatory Asset Base'!$C$156:$C$165,0))</f>
        <v>0</v>
      </c>
      <c r="J363" s="139">
        <f>INDEX('Regulatory Asset Base'!N$156:N$165,                    MATCH($C346,'Regulatory Asset Base'!$C$156:$C$165,0))</f>
        <v>0</v>
      </c>
      <c r="K363" s="139">
        <f>INDEX('Regulatory Asset Base'!O$156:O$165,                    MATCH($C346,'Regulatory Asset Base'!$C$156:$C$165,0))</f>
        <v>10000000</v>
      </c>
      <c r="L363" s="139">
        <f>INDEX('Regulatory Asset Base'!P$156:P$165,                    MATCH($C346,'Regulatory Asset Base'!$C$156:$C$165,0))</f>
        <v>8333333.333333333</v>
      </c>
      <c r="M363" s="139">
        <f>INDEX('Regulatory Asset Base'!Q$156:Q$165,                    MATCH($C346,'Regulatory Asset Base'!$C$156:$C$165,0))</f>
        <v>0</v>
      </c>
      <c r="N363" s="139">
        <f>INDEX('Regulatory Asset Base'!R$156:R$165,                    MATCH($C346,'Regulatory Asset Base'!$C$156:$C$165,0))</f>
        <v>13846153.846153846</v>
      </c>
      <c r="O363" s="139">
        <f>INDEX('Regulatory Asset Base'!S$156:S$165,                    MATCH($C346,'Regulatory Asset Base'!$C$156:$C$165,0))</f>
        <v>18000000</v>
      </c>
      <c r="P363" s="139">
        <f>INDEX('Regulatory Asset Base'!T$156:T$165,                    MATCH($C346,'Regulatory Asset Base'!$C$156:$C$165,0))</f>
        <v>7142857.1428571427</v>
      </c>
      <c r="Q363" s="139">
        <f>INDEX('Regulatory Asset Base'!U$156:U$165,                    MATCH($C346,'Regulatory Asset Base'!$C$156:$C$165,0))</f>
        <v>12476190.476190476</v>
      </c>
      <c r="R363" s="139">
        <f>INDEX('Regulatory Asset Base'!V$156:V$165,                    MATCH($C346,'Regulatory Asset Base'!$C$156:$C$165,0))</f>
        <v>7692307.692307692</v>
      </c>
      <c r="S363" s="139">
        <f>INDEX('Regulatory Asset Base'!W$156:W$165,                    MATCH($C346,'Regulatory Asset Base'!$C$156:$C$165,0))</f>
        <v>6153846.153846154</v>
      </c>
      <c r="T363" s="139">
        <f>INDEX('Regulatory Asset Base'!X$156:X$165,                    MATCH($C346,'Regulatory Asset Base'!$C$156:$C$165,0))</f>
        <v>10000000</v>
      </c>
      <c r="U363" s="139">
        <f>INDEX('Regulatory Asset Base'!Y$156:Y$165,                    MATCH($C346,'Regulatory Asset Base'!$C$156:$C$165,0))</f>
        <v>5263157.8947368423</v>
      </c>
      <c r="V363" s="139">
        <f>INDEX('Regulatory Asset Base'!Z$156:Z$165,                    MATCH($C346,'Regulatory Asset Base'!$C$156:$C$165,0))</f>
        <v>11666666.666666668</v>
      </c>
      <c r="W363" s="139">
        <f>INDEX('Regulatory Asset Base'!AA$156:AA$165,                    MATCH($C346,'Regulatory Asset Base'!$C$156:$C$165,0))</f>
        <v>15692307.692307692</v>
      </c>
      <c r="X363" s="139">
        <f>INDEX('Regulatory Asset Base'!AB$156:AB$165,                    MATCH($C346,'Regulatory Asset Base'!$C$156:$C$165,0))</f>
        <v>7692307.692307692</v>
      </c>
      <c r="Y363" s="139">
        <f>INDEX('Regulatory Asset Base'!AC$156:AC$165,                    MATCH($C346,'Regulatory Asset Base'!$C$156:$C$165,0))</f>
        <v>0</v>
      </c>
      <c r="Z363" s="139">
        <f>INDEX('Regulatory Asset Base'!AD$156:AD$165,                    MATCH($C346,'Regulatory Asset Base'!$C$156:$C$165,0))</f>
        <v>5000000</v>
      </c>
      <c r="AA363" s="139">
        <f>INDEX('Regulatory Asset Base'!AE$156:AE$165,                    MATCH($C346,'Regulatory Asset Base'!$C$156:$C$165,0))</f>
        <v>0</v>
      </c>
      <c r="AB363" s="139">
        <f>INDEX('Regulatory Asset Base'!AF$156:AF$165,                    MATCH($C346,'Regulatory Asset Base'!$C$156:$C$165,0))</f>
        <v>12820512.82051282</v>
      </c>
      <c r="AC363" s="139">
        <f>INDEX('Regulatory Asset Base'!AG$156:AG$165,                    MATCH($C346,'Regulatory Asset Base'!$C$156:$C$165,0))</f>
        <v>13555555.555555556</v>
      </c>
      <c r="AD363" s="139">
        <f>INDEX('Regulatory Asset Base'!AH$156:AH$165,                    MATCH($C346,'Regulatory Asset Base'!$C$156:$C$165,0))</f>
        <v>4210526.3157894732</v>
      </c>
    </row>
    <row r="364" spans="1:30">
      <c r="A364" s="5"/>
      <c r="B364" s="5"/>
      <c r="C364" s="77" t="s">
        <v>17</v>
      </c>
      <c r="D364" s="258" t="s">
        <v>21</v>
      </c>
      <c r="E364"/>
      <c r="F364" s="139">
        <f>F395</f>
        <v>0</v>
      </c>
      <c r="G364" s="139">
        <f ca="1">G395</f>
        <v>0</v>
      </c>
      <c r="H364" s="139">
        <f ca="1">H395</f>
        <v>1428571.4285714286</v>
      </c>
      <c r="I364" s="139">
        <f t="shared" ref="I364:AD364" ca="1" si="564">I395</f>
        <v>1428571.4285714286</v>
      </c>
      <c r="J364" s="139">
        <f t="shared" ca="1" si="564"/>
        <v>1428571.4285714286</v>
      </c>
      <c r="K364" s="139">
        <f t="shared" ca="1" si="564"/>
        <v>3428571.4285714286</v>
      </c>
      <c r="L364" s="139">
        <f t="shared" ca="1" si="564"/>
        <v>5095238.0952380951</v>
      </c>
      <c r="M364" s="139">
        <f t="shared" ca="1" si="564"/>
        <v>3666666.6666666665</v>
      </c>
      <c r="N364" s="139">
        <f t="shared" ca="1" si="564"/>
        <v>6435897.435897436</v>
      </c>
      <c r="O364" s="139">
        <f t="shared" ca="1" si="564"/>
        <v>10035897.435897436</v>
      </c>
      <c r="P364" s="139">
        <f t="shared" ca="1" si="564"/>
        <v>9464468.8644688651</v>
      </c>
      <c r="Q364" s="139">
        <f t="shared" ca="1" si="564"/>
        <v>10293040.293040292</v>
      </c>
      <c r="R364" s="139">
        <f t="shared" ca="1" si="564"/>
        <v>11831501.83150183</v>
      </c>
      <c r="S364" s="139">
        <f t="shared" ca="1" si="564"/>
        <v>10293040.293040292</v>
      </c>
      <c r="T364" s="139">
        <f t="shared" ca="1" si="564"/>
        <v>8693040.2930402942</v>
      </c>
      <c r="U364" s="139">
        <f t="shared" ca="1" si="564"/>
        <v>8317100.4434162322</v>
      </c>
      <c r="V364" s="139">
        <f t="shared" ca="1" si="564"/>
        <v>8155195.681511471</v>
      </c>
      <c r="W364" s="139">
        <f t="shared" ca="1" si="564"/>
        <v>9755195.681511471</v>
      </c>
      <c r="X364" s="139">
        <f t="shared" ca="1" si="564"/>
        <v>10062887.989203779</v>
      </c>
      <c r="Y364" s="139">
        <f t="shared" ca="1" si="564"/>
        <v>8062887.989203779</v>
      </c>
      <c r="Z364" s="139">
        <f t="shared" ca="1" si="564"/>
        <v>7010256.41025641</v>
      </c>
      <c r="AA364" s="139">
        <f t="shared" ca="1" si="564"/>
        <v>4676923.076923077</v>
      </c>
      <c r="AB364" s="139">
        <f t="shared" ca="1" si="564"/>
        <v>1538461.5384615385</v>
      </c>
      <c r="AC364" s="139">
        <f t="shared" ca="1" si="564"/>
        <v>0</v>
      </c>
      <c r="AD364" s="139">
        <f t="shared" si="564"/>
        <v>0</v>
      </c>
    </row>
    <row r="365" spans="1:30">
      <c r="A365" s="5"/>
      <c r="B365" s="5"/>
      <c r="C365" s="77" t="s">
        <v>8</v>
      </c>
      <c r="D365" s="258" t="s">
        <v>21</v>
      </c>
      <c r="E365"/>
      <c r="F365" s="139">
        <f t="shared" ref="F365:G365" si="565">SUM(F361:F363)-F364</f>
        <v>0</v>
      </c>
      <c r="G365" s="139">
        <f t="shared" ca="1" si="565"/>
        <v>0</v>
      </c>
      <c r="H365" s="139">
        <f ca="1">SUM(H361:H363)-H364</f>
        <v>5714285.7142857146</v>
      </c>
      <c r="I365" s="139">
        <f t="shared" ref="I365:J365" ca="1" si="566">SUM(I361:I363)-I364</f>
        <v>4285714.2857142854</v>
      </c>
      <c r="J365" s="142">
        <f t="shared" ca="1" si="566"/>
        <v>2857142.8571428568</v>
      </c>
      <c r="K365" s="142">
        <f t="shared" ref="K365:M365" ca="1" si="567">SUM(K361:K363)-K364</f>
        <v>9428571.4285714272</v>
      </c>
      <c r="L365" s="142">
        <f t="shared" ca="1" si="567"/>
        <v>12666666.666666666</v>
      </c>
      <c r="M365" s="142">
        <f t="shared" ca="1" si="567"/>
        <v>9000000</v>
      </c>
      <c r="N365" s="142">
        <f t="shared" ref="N365:S365" ca="1" si="568">SUM(N361:N363)-N364</f>
        <v>16410256.410256412</v>
      </c>
      <c r="O365" s="142">
        <f t="shared" ca="1" si="568"/>
        <v>24374358.97435898</v>
      </c>
      <c r="P365" s="142">
        <f t="shared" ca="1" si="568"/>
        <v>22052747.252747256</v>
      </c>
      <c r="Q365" s="142">
        <f t="shared" ca="1" si="568"/>
        <v>24235897.43589744</v>
      </c>
      <c r="R365" s="142">
        <f t="shared" ca="1" si="568"/>
        <v>20096703.296703301</v>
      </c>
      <c r="S365" s="142">
        <f t="shared" ca="1" si="568"/>
        <v>15957509.157509161</v>
      </c>
      <c r="T365" s="142">
        <f t="shared" ref="T365:AD365" ca="1" si="569">SUM(T361:T363)-T364</f>
        <v>17264468.864468869</v>
      </c>
      <c r="U365" s="142">
        <f t="shared" ca="1" si="569"/>
        <v>14210526.315789478</v>
      </c>
      <c r="V365" s="142">
        <f t="shared" ca="1" si="569"/>
        <v>17721997.300944678</v>
      </c>
      <c r="W365" s="142">
        <f t="shared" ca="1" si="569"/>
        <v>23659109.311740898</v>
      </c>
      <c r="X365" s="142">
        <f t="shared" ca="1" si="569"/>
        <v>21288529.014844812</v>
      </c>
      <c r="Y365" s="142">
        <f t="shared" ca="1" si="569"/>
        <v>13225641.025641033</v>
      </c>
      <c r="Z365" s="142">
        <f t="shared" ca="1" si="569"/>
        <v>11215384.615384622</v>
      </c>
      <c r="AA365" s="142">
        <f t="shared" ca="1" si="569"/>
        <v>6538461.5384615446</v>
      </c>
      <c r="AB365" s="139">
        <f t="shared" ca="1" si="569"/>
        <v>17820512.820512824</v>
      </c>
      <c r="AC365" s="139">
        <f t="shared" ca="1" si="569"/>
        <v>31376068.37606838</v>
      </c>
      <c r="AD365" s="139">
        <f t="shared" ca="1" si="569"/>
        <v>35586594.691857852</v>
      </c>
    </row>
    <row r="366" spans="1:30">
      <c r="A366"/>
      <c r="B366"/>
      <c r="C366"/>
      <c r="D366" s="258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1:30">
      <c r="A367"/>
      <c r="B367"/>
      <c r="C367"/>
      <c r="D367" s="258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1:30">
      <c r="A368" s="5"/>
      <c r="B368" s="5"/>
      <c r="C368" s="77" t="s">
        <v>15</v>
      </c>
      <c r="D368" s="258" t="s">
        <v>21</v>
      </c>
      <c r="E368"/>
      <c r="F368" s="145">
        <f>F357</f>
        <v>180000000</v>
      </c>
      <c r="G368" s="142">
        <f ca="1">F368+G363-(G355+G364)</f>
        <v>144000000</v>
      </c>
      <c r="H368" s="142">
        <f t="shared" ref="H368:AD368" ca="1" si="570">G368+H363-(H355+H364)</f>
        <v>113714285.7142857</v>
      </c>
      <c r="I368" s="142">
        <f t="shared" ca="1" si="570"/>
        <v>76285714.285714269</v>
      </c>
      <c r="J368" s="142">
        <f t="shared" ca="1" si="570"/>
        <v>38857142.857142843</v>
      </c>
      <c r="K368" s="142">
        <f t="shared" ca="1" si="570"/>
        <v>9428571.4285714179</v>
      </c>
      <c r="L368" s="142">
        <f t="shared" ca="1" si="570"/>
        <v>12666666.666666655</v>
      </c>
      <c r="M368" s="142">
        <f t="shared" ca="1" si="570"/>
        <v>8999999.9999999888</v>
      </c>
      <c r="N368" s="142">
        <f t="shared" ca="1" si="570"/>
        <v>16410256.410256397</v>
      </c>
      <c r="O368" s="142">
        <f t="shared" ca="1" si="570"/>
        <v>24374358.974358965</v>
      </c>
      <c r="P368" s="142">
        <f t="shared" ca="1" si="570"/>
        <v>22052747.252747241</v>
      </c>
      <c r="Q368" s="142">
        <f t="shared" ca="1" si="570"/>
        <v>24235897.435897425</v>
      </c>
      <c r="R368" s="142">
        <f t="shared" ca="1" si="570"/>
        <v>20096703.296703286</v>
      </c>
      <c r="S368" s="142">
        <f t="shared" ca="1" si="570"/>
        <v>15957509.157509146</v>
      </c>
      <c r="T368" s="142">
        <f t="shared" ca="1" si="570"/>
        <v>17264468.864468854</v>
      </c>
      <c r="U368" s="142">
        <f t="shared" ca="1" si="570"/>
        <v>14210526.315789463</v>
      </c>
      <c r="V368" s="142">
        <f t="shared" ca="1" si="570"/>
        <v>17721997.300944664</v>
      </c>
      <c r="W368" s="142">
        <f t="shared" ca="1" si="570"/>
        <v>23659109.311740883</v>
      </c>
      <c r="X368" s="142">
        <f t="shared" ca="1" si="570"/>
        <v>21288529.014844798</v>
      </c>
      <c r="Y368" s="142">
        <f t="shared" ca="1" si="570"/>
        <v>13225641.025641019</v>
      </c>
      <c r="Z368" s="142">
        <f t="shared" ca="1" si="570"/>
        <v>11215384.615384607</v>
      </c>
      <c r="AA368" s="142">
        <f t="shared" ca="1" si="570"/>
        <v>6538461.5384615296</v>
      </c>
      <c r="AB368" s="142">
        <f t="shared" ca="1" si="570"/>
        <v>17820512.820512809</v>
      </c>
      <c r="AC368" s="142">
        <f t="shared" ca="1" si="570"/>
        <v>31376068.376068365</v>
      </c>
      <c r="AD368" s="142">
        <f t="shared" ca="1" si="570"/>
        <v>35586594.691857837</v>
      </c>
    </row>
    <row r="369" spans="1:30">
      <c r="A369" s="5"/>
      <c r="B369" s="5"/>
      <c r="C369" s="50" t="s">
        <v>3</v>
      </c>
      <c r="D369" s="258" t="s">
        <v>21</v>
      </c>
      <c r="E369"/>
      <c r="F369" s="139">
        <f t="shared" ref="F369" si="571">(F394+F355)</f>
        <v>0</v>
      </c>
      <c r="G369" s="142">
        <f ca="1">(G355+G364)</f>
        <v>36000000</v>
      </c>
      <c r="H369" s="142">
        <f ca="1">(H355+H364)</f>
        <v>37428571.428571425</v>
      </c>
      <c r="I369" s="142">
        <f ca="1">(I355+I364)</f>
        <v>37428571.428571425</v>
      </c>
      <c r="J369" s="142">
        <f t="shared" ref="J369:AD369" ca="1" si="572">(J355+J364)</f>
        <v>37428571.428571425</v>
      </c>
      <c r="K369" s="142">
        <f t="shared" ca="1" si="572"/>
        <v>39428571.428571425</v>
      </c>
      <c r="L369" s="142">
        <f t="shared" ca="1" si="572"/>
        <v>5095238.0952380951</v>
      </c>
      <c r="M369" s="142">
        <f t="shared" ca="1" si="572"/>
        <v>3666666.6666666665</v>
      </c>
      <c r="N369" s="142">
        <f t="shared" ca="1" si="572"/>
        <v>6435897.435897436</v>
      </c>
      <c r="O369" s="142">
        <f t="shared" ca="1" si="572"/>
        <v>10035897.435897436</v>
      </c>
      <c r="P369" s="142">
        <f t="shared" ca="1" si="572"/>
        <v>9464468.8644688651</v>
      </c>
      <c r="Q369" s="142">
        <f t="shared" ca="1" si="572"/>
        <v>10293040.293040292</v>
      </c>
      <c r="R369" s="142">
        <f t="shared" ca="1" si="572"/>
        <v>11831501.83150183</v>
      </c>
      <c r="S369" s="142">
        <f t="shared" ca="1" si="572"/>
        <v>10293040.293040292</v>
      </c>
      <c r="T369" s="142">
        <f t="shared" ca="1" si="572"/>
        <v>8693040.2930402942</v>
      </c>
      <c r="U369" s="142">
        <f t="shared" ca="1" si="572"/>
        <v>8317100.4434162322</v>
      </c>
      <c r="V369" s="142">
        <f t="shared" ca="1" si="572"/>
        <v>8155195.681511471</v>
      </c>
      <c r="W369" s="142">
        <f t="shared" ca="1" si="572"/>
        <v>9755195.681511471</v>
      </c>
      <c r="X369" s="142">
        <f t="shared" ca="1" si="572"/>
        <v>10062887.989203779</v>
      </c>
      <c r="Y369" s="142">
        <f t="shared" ca="1" si="572"/>
        <v>8062887.989203779</v>
      </c>
      <c r="Z369" s="142">
        <f t="shared" ca="1" si="572"/>
        <v>7010256.41025641</v>
      </c>
      <c r="AA369" s="142">
        <f t="shared" ca="1" si="572"/>
        <v>4676923.076923077</v>
      </c>
      <c r="AB369" s="142">
        <f t="shared" ca="1" si="572"/>
        <v>1538461.5384615385</v>
      </c>
      <c r="AC369" s="142">
        <f t="shared" ca="1" si="572"/>
        <v>0</v>
      </c>
      <c r="AD369" s="142">
        <f t="shared" si="572"/>
        <v>0</v>
      </c>
    </row>
    <row r="370" spans="1:30">
      <c r="A370" s="51"/>
      <c r="B370" s="25"/>
      <c r="C370" s="5"/>
      <c r="D370"/>
      <c r="E370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5"/>
      <c r="Q370" s="5"/>
      <c r="R370" s="5"/>
      <c r="S370" s="5"/>
      <c r="T370" s="5"/>
      <c r="U370" s="5"/>
    </row>
    <row r="371" spans="1:30">
      <c r="A371" s="3"/>
      <c r="B371" s="7"/>
      <c r="C371" s="26" t="s">
        <v>16</v>
      </c>
      <c r="D371"/>
      <c r="E371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3"/>
    </row>
    <row r="372" spans="1:30">
      <c r="A372" s="3"/>
      <c r="B372" s="7"/>
      <c r="C372" s="26"/>
      <c r="D372"/>
      <c r="E37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30">
      <c r="A373" s="3"/>
      <c r="B373" s="7"/>
      <c r="C373" s="26"/>
      <c r="D373"/>
      <c r="E37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30" ht="13" thickBot="1">
      <c r="A374" s="27"/>
      <c r="B374" s="10"/>
      <c r="C374" s="14" t="s">
        <v>9</v>
      </c>
      <c r="D374"/>
      <c r="E374" s="3" t="str">
        <f>C363</f>
        <v>Additional Asset - nominal value</v>
      </c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</row>
    <row r="375" spans="1:30" ht="12" customHeight="1" thickBot="1">
      <c r="A375" s="28"/>
      <c r="B375" s="10"/>
      <c r="C375" s="31">
        <f>'Input Data'!$F$10</f>
        <v>2024</v>
      </c>
      <c r="D375" s="6" t="s">
        <v>21</v>
      </c>
      <c r="E375" s="186"/>
      <c r="F375" s="141">
        <f>IF(F$4&lt;$C375,0,IF(F$4&gt;=$C375+$D$17,0,$E375/$D$17))</f>
        <v>0</v>
      </c>
      <c r="G375" s="141">
        <f t="shared" ref="G375:AD390" si="573">IF(G$4&lt;$C375,0,IF(G$4&gt;=$C375+$D$17,0,$E375/$D$17))</f>
        <v>0</v>
      </c>
      <c r="H375" s="141">
        <f t="shared" si="573"/>
        <v>0</v>
      </c>
      <c r="I375" s="141">
        <f t="shared" si="573"/>
        <v>0</v>
      </c>
      <c r="J375" s="141">
        <f t="shared" si="573"/>
        <v>0</v>
      </c>
      <c r="K375" s="141">
        <f t="shared" si="573"/>
        <v>0</v>
      </c>
      <c r="L375" s="141">
        <f t="shared" si="573"/>
        <v>0</v>
      </c>
      <c r="M375" s="141">
        <f t="shared" si="573"/>
        <v>0</v>
      </c>
      <c r="N375" s="141">
        <f t="shared" si="573"/>
        <v>0</v>
      </c>
      <c r="O375" s="141">
        <f t="shared" si="573"/>
        <v>0</v>
      </c>
      <c r="P375" s="141">
        <f t="shared" si="573"/>
        <v>0</v>
      </c>
      <c r="Q375" s="141">
        <f t="shared" si="573"/>
        <v>0</v>
      </c>
      <c r="R375" s="141">
        <f t="shared" si="573"/>
        <v>0</v>
      </c>
      <c r="S375" s="141">
        <f t="shared" si="573"/>
        <v>0</v>
      </c>
      <c r="T375" s="141">
        <f t="shared" si="573"/>
        <v>0</v>
      </c>
      <c r="U375" s="141">
        <f t="shared" si="573"/>
        <v>0</v>
      </c>
      <c r="V375" s="141">
        <f t="shared" si="573"/>
        <v>0</v>
      </c>
      <c r="W375" s="141">
        <f t="shared" si="573"/>
        <v>0</v>
      </c>
      <c r="X375" s="141">
        <f t="shared" si="573"/>
        <v>0</v>
      </c>
      <c r="Y375" s="141">
        <f t="shared" si="573"/>
        <v>0</v>
      </c>
      <c r="Z375" s="141">
        <f t="shared" si="573"/>
        <v>0</v>
      </c>
      <c r="AA375" s="141">
        <f t="shared" si="573"/>
        <v>0</v>
      </c>
      <c r="AB375" s="141">
        <f t="shared" si="573"/>
        <v>0</v>
      </c>
      <c r="AC375" s="141">
        <f t="shared" si="573"/>
        <v>0</v>
      </c>
      <c r="AD375" s="141">
        <f t="shared" si="573"/>
        <v>0</v>
      </c>
    </row>
    <row r="376" spans="1:30" ht="13" thickBot="1">
      <c r="A376" s="29"/>
      <c r="B376" s="30"/>
      <c r="C376" s="31">
        <f>C375+1</f>
        <v>2025</v>
      </c>
      <c r="D376" s="6" t="s">
        <v>21</v>
      </c>
      <c r="E376" s="186">
        <f ca="1">OFFSET('Regulatory Asset Base'!$K$156,$D346-1,0)</f>
        <v>0</v>
      </c>
      <c r="F376" s="141">
        <f t="shared" ref="F376:U394" si="574">IF(F$4&lt;$C376,0,IF(F$4&gt;=$C376+$D$17,0,$E376/$D$17))</f>
        <v>0</v>
      </c>
      <c r="G376" s="141">
        <f t="shared" ca="1" si="574"/>
        <v>0</v>
      </c>
      <c r="H376" s="141">
        <f t="shared" ca="1" si="574"/>
        <v>0</v>
      </c>
      <c r="I376" s="141">
        <f t="shared" ca="1" si="574"/>
        <v>0</v>
      </c>
      <c r="J376" s="141">
        <f t="shared" ca="1" si="574"/>
        <v>0</v>
      </c>
      <c r="K376" s="141">
        <f t="shared" ca="1" si="574"/>
        <v>0</v>
      </c>
      <c r="L376" s="141">
        <f t="shared" si="574"/>
        <v>0</v>
      </c>
      <c r="M376" s="141">
        <f t="shared" si="574"/>
        <v>0</v>
      </c>
      <c r="N376" s="141">
        <f t="shared" si="574"/>
        <v>0</v>
      </c>
      <c r="O376" s="141">
        <f t="shared" si="574"/>
        <v>0</v>
      </c>
      <c r="P376" s="141">
        <f t="shared" si="574"/>
        <v>0</v>
      </c>
      <c r="Q376" s="141">
        <f t="shared" si="574"/>
        <v>0</v>
      </c>
      <c r="R376" s="141">
        <f t="shared" si="574"/>
        <v>0</v>
      </c>
      <c r="S376" s="141">
        <f t="shared" si="574"/>
        <v>0</v>
      </c>
      <c r="T376" s="141">
        <f t="shared" si="574"/>
        <v>0</v>
      </c>
      <c r="U376" s="141">
        <f t="shared" si="574"/>
        <v>0</v>
      </c>
      <c r="V376" s="141">
        <f t="shared" si="573"/>
        <v>0</v>
      </c>
      <c r="W376" s="141">
        <f t="shared" si="573"/>
        <v>0</v>
      </c>
      <c r="X376" s="141">
        <f t="shared" si="573"/>
        <v>0</v>
      </c>
      <c r="Y376" s="141">
        <f t="shared" si="573"/>
        <v>0</v>
      </c>
      <c r="Z376" s="141">
        <f t="shared" si="573"/>
        <v>0</v>
      </c>
      <c r="AA376" s="141">
        <f t="shared" si="573"/>
        <v>0</v>
      </c>
      <c r="AB376" s="141">
        <f t="shared" si="573"/>
        <v>0</v>
      </c>
      <c r="AC376" s="141">
        <f t="shared" si="573"/>
        <v>0</v>
      </c>
      <c r="AD376" s="141">
        <f t="shared" si="573"/>
        <v>0</v>
      </c>
    </row>
    <row r="377" spans="1:30" ht="13" thickBot="1">
      <c r="B377" s="9"/>
      <c r="C377" s="31">
        <f t="shared" ref="C377:C394" si="575">C376+1</f>
        <v>2026</v>
      </c>
      <c r="D377" s="6" t="s">
        <v>21</v>
      </c>
      <c r="E377" s="186">
        <f ca="1">OFFSET('Regulatory Asset Base'!$L$156,$D346-1,0)</f>
        <v>7142857.1428571427</v>
      </c>
      <c r="F377" s="141">
        <f t="shared" si="574"/>
        <v>0</v>
      </c>
      <c r="G377" s="141">
        <f t="shared" si="574"/>
        <v>0</v>
      </c>
      <c r="H377" s="141">
        <f t="shared" ca="1" si="574"/>
        <v>1428571.4285714286</v>
      </c>
      <c r="I377" s="141">
        <f t="shared" ca="1" si="574"/>
        <v>1428571.4285714286</v>
      </c>
      <c r="J377" s="141">
        <f t="shared" ca="1" si="574"/>
        <v>1428571.4285714286</v>
      </c>
      <c r="K377" s="141">
        <f t="shared" ca="1" si="574"/>
        <v>1428571.4285714286</v>
      </c>
      <c r="L377" s="141">
        <f t="shared" ca="1" si="574"/>
        <v>1428571.4285714286</v>
      </c>
      <c r="M377" s="141">
        <f t="shared" si="574"/>
        <v>0</v>
      </c>
      <c r="N377" s="141">
        <f t="shared" si="573"/>
        <v>0</v>
      </c>
      <c r="O377" s="141">
        <f t="shared" si="573"/>
        <v>0</v>
      </c>
      <c r="P377" s="141">
        <f t="shared" si="573"/>
        <v>0</v>
      </c>
      <c r="Q377" s="141">
        <f t="shared" si="573"/>
        <v>0</v>
      </c>
      <c r="R377" s="141">
        <f t="shared" si="573"/>
        <v>0</v>
      </c>
      <c r="S377" s="141">
        <f t="shared" si="573"/>
        <v>0</v>
      </c>
      <c r="T377" s="141">
        <f t="shared" si="573"/>
        <v>0</v>
      </c>
      <c r="U377" s="141">
        <f t="shared" si="573"/>
        <v>0</v>
      </c>
      <c r="V377" s="141">
        <f t="shared" si="573"/>
        <v>0</v>
      </c>
      <c r="W377" s="141">
        <f t="shared" si="573"/>
        <v>0</v>
      </c>
      <c r="X377" s="141">
        <f t="shared" si="573"/>
        <v>0</v>
      </c>
      <c r="Y377" s="141">
        <f t="shared" si="573"/>
        <v>0</v>
      </c>
      <c r="Z377" s="141">
        <f t="shared" si="573"/>
        <v>0</v>
      </c>
      <c r="AA377" s="141">
        <f t="shared" si="573"/>
        <v>0</v>
      </c>
      <c r="AB377" s="141">
        <f t="shared" si="573"/>
        <v>0</v>
      </c>
      <c r="AC377" s="141">
        <f t="shared" si="573"/>
        <v>0</v>
      </c>
      <c r="AD377" s="141">
        <f t="shared" si="573"/>
        <v>0</v>
      </c>
    </row>
    <row r="378" spans="1:30" ht="13" thickBot="1">
      <c r="B378" s="9"/>
      <c r="C378" s="31">
        <f t="shared" si="575"/>
        <v>2027</v>
      </c>
      <c r="D378" s="6" t="s">
        <v>21</v>
      </c>
      <c r="E378" s="186">
        <f ca="1">OFFSET('Regulatory Asset Base'!$M$156,$D346-1,0)</f>
        <v>0</v>
      </c>
      <c r="F378" s="141">
        <f t="shared" si="574"/>
        <v>0</v>
      </c>
      <c r="G378" s="141">
        <f t="shared" si="574"/>
        <v>0</v>
      </c>
      <c r="H378" s="141">
        <f t="shared" si="574"/>
        <v>0</v>
      </c>
      <c r="I378" s="141">
        <f t="shared" ca="1" si="574"/>
        <v>0</v>
      </c>
      <c r="J378" s="141">
        <f t="shared" ca="1" si="574"/>
        <v>0</v>
      </c>
      <c r="K378" s="141">
        <f t="shared" ca="1" si="574"/>
        <v>0</v>
      </c>
      <c r="L378" s="141">
        <f t="shared" ca="1" si="574"/>
        <v>0</v>
      </c>
      <c r="M378" s="141">
        <f t="shared" ca="1" si="574"/>
        <v>0</v>
      </c>
      <c r="N378" s="141">
        <f t="shared" si="573"/>
        <v>0</v>
      </c>
      <c r="O378" s="141">
        <f t="shared" si="573"/>
        <v>0</v>
      </c>
      <c r="P378" s="141">
        <f t="shared" si="573"/>
        <v>0</v>
      </c>
      <c r="Q378" s="141">
        <f t="shared" si="573"/>
        <v>0</v>
      </c>
      <c r="R378" s="141">
        <f t="shared" si="573"/>
        <v>0</v>
      </c>
      <c r="S378" s="141">
        <f t="shared" si="573"/>
        <v>0</v>
      </c>
      <c r="T378" s="141">
        <f t="shared" si="573"/>
        <v>0</v>
      </c>
      <c r="U378" s="141">
        <f t="shared" si="573"/>
        <v>0</v>
      </c>
      <c r="V378" s="141">
        <f t="shared" si="573"/>
        <v>0</v>
      </c>
      <c r="W378" s="141">
        <f t="shared" si="573"/>
        <v>0</v>
      </c>
      <c r="X378" s="141">
        <f t="shared" si="573"/>
        <v>0</v>
      </c>
      <c r="Y378" s="141">
        <f t="shared" si="573"/>
        <v>0</v>
      </c>
      <c r="Z378" s="141">
        <f t="shared" si="573"/>
        <v>0</v>
      </c>
      <c r="AA378" s="141">
        <f t="shared" si="573"/>
        <v>0</v>
      </c>
      <c r="AB378" s="141">
        <f t="shared" si="573"/>
        <v>0</v>
      </c>
      <c r="AC378" s="141">
        <f t="shared" si="573"/>
        <v>0</v>
      </c>
      <c r="AD378" s="141">
        <f t="shared" si="573"/>
        <v>0</v>
      </c>
    </row>
    <row r="379" spans="1:30" ht="13" thickBot="1">
      <c r="B379" s="9"/>
      <c r="C379" s="31">
        <f t="shared" si="575"/>
        <v>2028</v>
      </c>
      <c r="D379" s="6" t="s">
        <v>21</v>
      </c>
      <c r="E379" s="186">
        <f ca="1">OFFSET('Regulatory Asset Base'!$N$156,$D346-1,0)</f>
        <v>0</v>
      </c>
      <c r="F379" s="141">
        <f t="shared" si="574"/>
        <v>0</v>
      </c>
      <c r="G379" s="141">
        <f t="shared" si="574"/>
        <v>0</v>
      </c>
      <c r="H379" s="141">
        <f t="shared" si="574"/>
        <v>0</v>
      </c>
      <c r="I379" s="141">
        <f t="shared" si="574"/>
        <v>0</v>
      </c>
      <c r="J379" s="141">
        <f t="shared" ca="1" si="574"/>
        <v>0</v>
      </c>
      <c r="K379" s="141">
        <f t="shared" ca="1" si="574"/>
        <v>0</v>
      </c>
      <c r="L379" s="141">
        <f t="shared" ca="1" si="574"/>
        <v>0</v>
      </c>
      <c r="M379" s="141">
        <f t="shared" ca="1" si="574"/>
        <v>0</v>
      </c>
      <c r="N379" s="141">
        <f t="shared" ca="1" si="573"/>
        <v>0</v>
      </c>
      <c r="O379" s="141">
        <f t="shared" si="573"/>
        <v>0</v>
      </c>
      <c r="P379" s="141">
        <f t="shared" si="573"/>
        <v>0</v>
      </c>
      <c r="Q379" s="141">
        <f t="shared" si="573"/>
        <v>0</v>
      </c>
      <c r="R379" s="141">
        <f t="shared" si="573"/>
        <v>0</v>
      </c>
      <c r="S379" s="141">
        <f t="shared" si="573"/>
        <v>0</v>
      </c>
      <c r="T379" s="141">
        <f t="shared" si="573"/>
        <v>0</v>
      </c>
      <c r="U379" s="141">
        <f t="shared" si="573"/>
        <v>0</v>
      </c>
      <c r="V379" s="141">
        <f t="shared" si="573"/>
        <v>0</v>
      </c>
      <c r="W379" s="141">
        <f t="shared" si="573"/>
        <v>0</v>
      </c>
      <c r="X379" s="141">
        <f t="shared" si="573"/>
        <v>0</v>
      </c>
      <c r="Y379" s="141">
        <f t="shared" si="573"/>
        <v>0</v>
      </c>
      <c r="Z379" s="141">
        <f t="shared" si="573"/>
        <v>0</v>
      </c>
      <c r="AA379" s="141">
        <f t="shared" si="573"/>
        <v>0</v>
      </c>
      <c r="AB379" s="141">
        <f t="shared" si="573"/>
        <v>0</v>
      </c>
      <c r="AC379" s="141">
        <f t="shared" si="573"/>
        <v>0</v>
      </c>
      <c r="AD379" s="141">
        <f t="shared" si="573"/>
        <v>0</v>
      </c>
    </row>
    <row r="380" spans="1:30" ht="13" thickBot="1">
      <c r="B380" s="9"/>
      <c r="C380" s="31">
        <f t="shared" si="575"/>
        <v>2029</v>
      </c>
      <c r="D380" s="6" t="s">
        <v>21</v>
      </c>
      <c r="E380" s="186">
        <f ca="1">OFFSET('Regulatory Asset Base'!$O$156,$D346-1,0)</f>
        <v>10000000</v>
      </c>
      <c r="F380" s="141">
        <f t="shared" si="574"/>
        <v>0</v>
      </c>
      <c r="G380" s="141">
        <f t="shared" si="574"/>
        <v>0</v>
      </c>
      <c r="H380" s="141">
        <f t="shared" si="574"/>
        <v>0</v>
      </c>
      <c r="I380" s="141">
        <f t="shared" si="574"/>
        <v>0</v>
      </c>
      <c r="J380" s="141">
        <f t="shared" si="574"/>
        <v>0</v>
      </c>
      <c r="K380" s="141">
        <f t="shared" ca="1" si="574"/>
        <v>2000000</v>
      </c>
      <c r="L380" s="141">
        <f t="shared" ca="1" si="574"/>
        <v>2000000</v>
      </c>
      <c r="M380" s="141">
        <f t="shared" ca="1" si="574"/>
        <v>2000000</v>
      </c>
      <c r="N380" s="141">
        <f t="shared" ca="1" si="573"/>
        <v>2000000</v>
      </c>
      <c r="O380" s="141">
        <f t="shared" ca="1" si="573"/>
        <v>2000000</v>
      </c>
      <c r="P380" s="141">
        <f t="shared" si="573"/>
        <v>0</v>
      </c>
      <c r="Q380" s="141">
        <f t="shared" si="573"/>
        <v>0</v>
      </c>
      <c r="R380" s="141">
        <f t="shared" si="573"/>
        <v>0</v>
      </c>
      <c r="S380" s="141">
        <f t="shared" si="573"/>
        <v>0</v>
      </c>
      <c r="T380" s="141">
        <f t="shared" si="573"/>
        <v>0</v>
      </c>
      <c r="U380" s="141">
        <f t="shared" si="573"/>
        <v>0</v>
      </c>
      <c r="V380" s="141">
        <f t="shared" si="573"/>
        <v>0</v>
      </c>
      <c r="W380" s="141">
        <f t="shared" si="573"/>
        <v>0</v>
      </c>
      <c r="X380" s="141">
        <f t="shared" si="573"/>
        <v>0</v>
      </c>
      <c r="Y380" s="141">
        <f t="shared" si="573"/>
        <v>0</v>
      </c>
      <c r="Z380" s="141">
        <f t="shared" si="573"/>
        <v>0</v>
      </c>
      <c r="AA380" s="141">
        <f t="shared" si="573"/>
        <v>0</v>
      </c>
      <c r="AB380" s="141">
        <f t="shared" si="573"/>
        <v>0</v>
      </c>
      <c r="AC380" s="141">
        <f t="shared" si="573"/>
        <v>0</v>
      </c>
      <c r="AD380" s="141">
        <f t="shared" si="573"/>
        <v>0</v>
      </c>
    </row>
    <row r="381" spans="1:30" ht="13" thickBot="1">
      <c r="B381" s="9"/>
      <c r="C381" s="31">
        <f t="shared" si="575"/>
        <v>2030</v>
      </c>
      <c r="D381" s="6" t="s">
        <v>21</v>
      </c>
      <c r="E381" s="186">
        <f ca="1">OFFSET('Regulatory Asset Base'!$P$156,$D346-1,0)</f>
        <v>8333333.333333333</v>
      </c>
      <c r="F381" s="141">
        <f t="shared" si="574"/>
        <v>0</v>
      </c>
      <c r="G381" s="141">
        <f t="shared" si="574"/>
        <v>0</v>
      </c>
      <c r="H381" s="141">
        <f t="shared" si="574"/>
        <v>0</v>
      </c>
      <c r="I381" s="141">
        <f t="shared" si="574"/>
        <v>0</v>
      </c>
      <c r="J381" s="141">
        <f t="shared" si="574"/>
        <v>0</v>
      </c>
      <c r="K381" s="141">
        <f t="shared" si="574"/>
        <v>0</v>
      </c>
      <c r="L381" s="141">
        <f t="shared" ca="1" si="574"/>
        <v>1666666.6666666665</v>
      </c>
      <c r="M381" s="141">
        <f t="shared" ca="1" si="574"/>
        <v>1666666.6666666665</v>
      </c>
      <c r="N381" s="141">
        <f t="shared" ca="1" si="573"/>
        <v>1666666.6666666665</v>
      </c>
      <c r="O381" s="141">
        <f t="shared" ca="1" si="573"/>
        <v>1666666.6666666665</v>
      </c>
      <c r="P381" s="141">
        <f t="shared" ca="1" si="573"/>
        <v>1666666.6666666665</v>
      </c>
      <c r="Q381" s="141">
        <f t="shared" si="573"/>
        <v>0</v>
      </c>
      <c r="R381" s="141">
        <f t="shared" si="573"/>
        <v>0</v>
      </c>
      <c r="S381" s="141">
        <f t="shared" si="573"/>
        <v>0</v>
      </c>
      <c r="T381" s="141">
        <f t="shared" si="573"/>
        <v>0</v>
      </c>
      <c r="U381" s="141">
        <f t="shared" si="573"/>
        <v>0</v>
      </c>
      <c r="V381" s="141">
        <f t="shared" si="573"/>
        <v>0</v>
      </c>
      <c r="W381" s="141">
        <f t="shared" si="573"/>
        <v>0</v>
      </c>
      <c r="X381" s="141">
        <f t="shared" si="573"/>
        <v>0</v>
      </c>
      <c r="Y381" s="141">
        <f t="shared" si="573"/>
        <v>0</v>
      </c>
      <c r="Z381" s="141">
        <f t="shared" si="573"/>
        <v>0</v>
      </c>
      <c r="AA381" s="141">
        <f t="shared" si="573"/>
        <v>0</v>
      </c>
      <c r="AB381" s="141">
        <f t="shared" si="573"/>
        <v>0</v>
      </c>
      <c r="AC381" s="141">
        <f t="shared" si="573"/>
        <v>0</v>
      </c>
      <c r="AD381" s="141">
        <f t="shared" si="573"/>
        <v>0</v>
      </c>
    </row>
    <row r="382" spans="1:30" ht="13" thickBot="1">
      <c r="A382" s="8" t="s">
        <v>10</v>
      </c>
      <c r="B382" s="9"/>
      <c r="C382" s="31">
        <f t="shared" si="575"/>
        <v>2031</v>
      </c>
      <c r="D382" s="6" t="s">
        <v>21</v>
      </c>
      <c r="E382" s="186">
        <f ca="1">OFFSET('Regulatory Asset Base'!$Q$156,$D346-1,0)</f>
        <v>0</v>
      </c>
      <c r="F382" s="141">
        <f t="shared" si="574"/>
        <v>0</v>
      </c>
      <c r="G382" s="141">
        <f t="shared" si="574"/>
        <v>0</v>
      </c>
      <c r="H382" s="141">
        <f t="shared" si="574"/>
        <v>0</v>
      </c>
      <c r="I382" s="141">
        <f t="shared" si="574"/>
        <v>0</v>
      </c>
      <c r="J382" s="141">
        <f t="shared" si="574"/>
        <v>0</v>
      </c>
      <c r="K382" s="141">
        <f t="shared" si="574"/>
        <v>0</v>
      </c>
      <c r="L382" s="141">
        <f t="shared" si="574"/>
        <v>0</v>
      </c>
      <c r="M382" s="141">
        <f t="shared" ca="1" si="574"/>
        <v>0</v>
      </c>
      <c r="N382" s="141">
        <f t="shared" ca="1" si="573"/>
        <v>0</v>
      </c>
      <c r="O382" s="141">
        <f t="shared" ca="1" si="573"/>
        <v>0</v>
      </c>
      <c r="P382" s="141">
        <f t="shared" ca="1" si="573"/>
        <v>0</v>
      </c>
      <c r="Q382" s="141">
        <f t="shared" ca="1" si="573"/>
        <v>0</v>
      </c>
      <c r="R382" s="141">
        <f t="shared" si="573"/>
        <v>0</v>
      </c>
      <c r="S382" s="141">
        <f t="shared" si="573"/>
        <v>0</v>
      </c>
      <c r="T382" s="141">
        <f t="shared" si="573"/>
        <v>0</v>
      </c>
      <c r="U382" s="141">
        <f t="shared" si="573"/>
        <v>0</v>
      </c>
      <c r="V382" s="141">
        <f t="shared" si="573"/>
        <v>0</v>
      </c>
      <c r="W382" s="141">
        <f t="shared" si="573"/>
        <v>0</v>
      </c>
      <c r="X382" s="141">
        <f t="shared" si="573"/>
        <v>0</v>
      </c>
      <c r="Y382" s="141">
        <f t="shared" si="573"/>
        <v>0</v>
      </c>
      <c r="Z382" s="141">
        <f t="shared" si="573"/>
        <v>0</v>
      </c>
      <c r="AA382" s="141">
        <f t="shared" si="573"/>
        <v>0</v>
      </c>
      <c r="AB382" s="141">
        <f t="shared" si="573"/>
        <v>0</v>
      </c>
      <c r="AC382" s="141">
        <f t="shared" si="573"/>
        <v>0</v>
      </c>
      <c r="AD382" s="141">
        <f t="shared" si="573"/>
        <v>0</v>
      </c>
    </row>
    <row r="383" spans="1:30" ht="13" thickBot="1">
      <c r="B383" s="9"/>
      <c r="C383" s="31">
        <f t="shared" si="575"/>
        <v>2032</v>
      </c>
      <c r="D383" s="6" t="s">
        <v>21</v>
      </c>
      <c r="E383" s="186">
        <f ca="1">OFFSET('Regulatory Asset Base'!$R$156,$D346-1,0)</f>
        <v>13846153.846153846</v>
      </c>
      <c r="F383" s="141">
        <f t="shared" si="574"/>
        <v>0</v>
      </c>
      <c r="G383" s="141">
        <f t="shared" si="574"/>
        <v>0</v>
      </c>
      <c r="H383" s="141">
        <f t="shared" si="574"/>
        <v>0</v>
      </c>
      <c r="I383" s="141">
        <f t="shared" si="574"/>
        <v>0</v>
      </c>
      <c r="J383" s="141">
        <f t="shared" si="574"/>
        <v>0</v>
      </c>
      <c r="K383" s="141">
        <f t="shared" si="574"/>
        <v>0</v>
      </c>
      <c r="L383" s="141">
        <f t="shared" si="574"/>
        <v>0</v>
      </c>
      <c r="M383" s="141">
        <f t="shared" si="574"/>
        <v>0</v>
      </c>
      <c r="N383" s="141">
        <f t="shared" ca="1" si="573"/>
        <v>2769230.769230769</v>
      </c>
      <c r="O383" s="141">
        <f t="shared" ca="1" si="573"/>
        <v>2769230.769230769</v>
      </c>
      <c r="P383" s="141">
        <f t="shared" ca="1" si="573"/>
        <v>2769230.769230769</v>
      </c>
      <c r="Q383" s="141">
        <f t="shared" ca="1" si="573"/>
        <v>2769230.769230769</v>
      </c>
      <c r="R383" s="141">
        <f t="shared" ca="1" si="573"/>
        <v>2769230.769230769</v>
      </c>
      <c r="S383" s="141">
        <f t="shared" si="573"/>
        <v>0</v>
      </c>
      <c r="T383" s="141">
        <f t="shared" si="573"/>
        <v>0</v>
      </c>
      <c r="U383" s="141">
        <f t="shared" si="573"/>
        <v>0</v>
      </c>
      <c r="V383" s="141">
        <f t="shared" si="573"/>
        <v>0</v>
      </c>
      <c r="W383" s="141">
        <f t="shared" si="573"/>
        <v>0</v>
      </c>
      <c r="X383" s="141">
        <f t="shared" si="573"/>
        <v>0</v>
      </c>
      <c r="Y383" s="141">
        <f t="shared" si="573"/>
        <v>0</v>
      </c>
      <c r="Z383" s="141">
        <f t="shared" si="573"/>
        <v>0</v>
      </c>
      <c r="AA383" s="141">
        <f t="shared" si="573"/>
        <v>0</v>
      </c>
      <c r="AB383" s="141">
        <f t="shared" si="573"/>
        <v>0</v>
      </c>
      <c r="AC383" s="141">
        <f t="shared" si="573"/>
        <v>0</v>
      </c>
      <c r="AD383" s="141">
        <f t="shared" si="573"/>
        <v>0</v>
      </c>
    </row>
    <row r="384" spans="1:30" ht="13" thickBot="1">
      <c r="B384" s="9"/>
      <c r="C384" s="31">
        <f t="shared" si="575"/>
        <v>2033</v>
      </c>
      <c r="D384" s="6" t="s">
        <v>21</v>
      </c>
      <c r="E384" s="186">
        <f ca="1">OFFSET('Regulatory Asset Base'!$S$156,$D346-1,0)</f>
        <v>18000000</v>
      </c>
      <c r="F384" s="141">
        <f t="shared" si="574"/>
        <v>0</v>
      </c>
      <c r="G384" s="141">
        <f t="shared" si="574"/>
        <v>0</v>
      </c>
      <c r="H384" s="141">
        <f t="shared" si="574"/>
        <v>0</v>
      </c>
      <c r="I384" s="141">
        <f t="shared" si="574"/>
        <v>0</v>
      </c>
      <c r="J384" s="141">
        <f t="shared" si="574"/>
        <v>0</v>
      </c>
      <c r="K384" s="141">
        <f t="shared" si="574"/>
        <v>0</v>
      </c>
      <c r="L384" s="141">
        <f t="shared" si="574"/>
        <v>0</v>
      </c>
      <c r="M384" s="141">
        <f t="shared" si="574"/>
        <v>0</v>
      </c>
      <c r="N384" s="141">
        <f t="shared" si="573"/>
        <v>0</v>
      </c>
      <c r="O384" s="141">
        <f t="shared" ca="1" si="573"/>
        <v>3600000</v>
      </c>
      <c r="P384" s="141">
        <f t="shared" ca="1" si="573"/>
        <v>3600000</v>
      </c>
      <c r="Q384" s="141">
        <f t="shared" ca="1" si="573"/>
        <v>3600000</v>
      </c>
      <c r="R384" s="141">
        <f t="shared" ca="1" si="573"/>
        <v>3600000</v>
      </c>
      <c r="S384" s="141">
        <f t="shared" ca="1" si="573"/>
        <v>3600000</v>
      </c>
      <c r="T384" s="141">
        <f t="shared" si="573"/>
        <v>0</v>
      </c>
      <c r="U384" s="141">
        <f t="shared" si="573"/>
        <v>0</v>
      </c>
      <c r="V384" s="141">
        <f t="shared" si="573"/>
        <v>0</v>
      </c>
      <c r="W384" s="141">
        <f t="shared" si="573"/>
        <v>0</v>
      </c>
      <c r="X384" s="141">
        <f t="shared" si="573"/>
        <v>0</v>
      </c>
      <c r="Y384" s="141">
        <f t="shared" si="573"/>
        <v>0</v>
      </c>
      <c r="Z384" s="141">
        <f t="shared" si="573"/>
        <v>0</v>
      </c>
      <c r="AA384" s="141">
        <f t="shared" si="573"/>
        <v>0</v>
      </c>
      <c r="AB384" s="141">
        <f t="shared" si="573"/>
        <v>0</v>
      </c>
      <c r="AC384" s="141">
        <f t="shared" si="573"/>
        <v>0</v>
      </c>
      <c r="AD384" s="141">
        <f t="shared" si="573"/>
        <v>0</v>
      </c>
    </row>
    <row r="385" spans="1:30" ht="13" thickBot="1">
      <c r="B385" s="9"/>
      <c r="C385" s="31">
        <f t="shared" si="575"/>
        <v>2034</v>
      </c>
      <c r="D385" s="6" t="s">
        <v>21</v>
      </c>
      <c r="E385" s="186">
        <f ca="1">OFFSET('Regulatory Asset Base'!$T$156,$D346-1,0)</f>
        <v>7142857.1428571427</v>
      </c>
      <c r="F385" s="141">
        <f t="shared" si="574"/>
        <v>0</v>
      </c>
      <c r="G385" s="141">
        <f t="shared" si="574"/>
        <v>0</v>
      </c>
      <c r="H385" s="141">
        <f t="shared" si="574"/>
        <v>0</v>
      </c>
      <c r="I385" s="141">
        <f t="shared" si="574"/>
        <v>0</v>
      </c>
      <c r="J385" s="141">
        <f t="shared" si="574"/>
        <v>0</v>
      </c>
      <c r="K385" s="141">
        <f t="shared" si="574"/>
        <v>0</v>
      </c>
      <c r="L385" s="141">
        <f t="shared" si="574"/>
        <v>0</v>
      </c>
      <c r="M385" s="141">
        <f t="shared" si="574"/>
        <v>0</v>
      </c>
      <c r="N385" s="141">
        <f t="shared" si="573"/>
        <v>0</v>
      </c>
      <c r="O385" s="141">
        <f t="shared" si="573"/>
        <v>0</v>
      </c>
      <c r="P385" s="141">
        <f t="shared" ca="1" si="573"/>
        <v>1428571.4285714286</v>
      </c>
      <c r="Q385" s="141">
        <f t="shared" ca="1" si="573"/>
        <v>1428571.4285714286</v>
      </c>
      <c r="R385" s="141">
        <f t="shared" ca="1" si="573"/>
        <v>1428571.4285714286</v>
      </c>
      <c r="S385" s="141">
        <f t="shared" ca="1" si="573"/>
        <v>1428571.4285714286</v>
      </c>
      <c r="T385" s="141">
        <f t="shared" ca="1" si="573"/>
        <v>1428571.4285714286</v>
      </c>
      <c r="U385" s="141">
        <f t="shared" si="573"/>
        <v>0</v>
      </c>
      <c r="V385" s="141">
        <f t="shared" si="573"/>
        <v>0</v>
      </c>
      <c r="W385" s="141">
        <f t="shared" si="573"/>
        <v>0</v>
      </c>
      <c r="X385" s="141">
        <f t="shared" si="573"/>
        <v>0</v>
      </c>
      <c r="Y385" s="141">
        <f t="shared" si="573"/>
        <v>0</v>
      </c>
      <c r="Z385" s="141">
        <f t="shared" si="573"/>
        <v>0</v>
      </c>
      <c r="AA385" s="141">
        <f t="shared" si="573"/>
        <v>0</v>
      </c>
      <c r="AB385" s="141">
        <f t="shared" si="573"/>
        <v>0</v>
      </c>
      <c r="AC385" s="141">
        <f t="shared" si="573"/>
        <v>0</v>
      </c>
      <c r="AD385" s="141">
        <f t="shared" si="573"/>
        <v>0</v>
      </c>
    </row>
    <row r="386" spans="1:30" ht="13" thickBot="1">
      <c r="B386" s="9"/>
      <c r="C386" s="31">
        <f t="shared" si="575"/>
        <v>2035</v>
      </c>
      <c r="D386" s="6" t="s">
        <v>21</v>
      </c>
      <c r="E386" s="186">
        <f ca="1">OFFSET('Regulatory Asset Base'!$U$156,$D346-1,0)</f>
        <v>12476190.476190476</v>
      </c>
      <c r="F386" s="141">
        <f t="shared" si="574"/>
        <v>0</v>
      </c>
      <c r="G386" s="141">
        <f t="shared" si="574"/>
        <v>0</v>
      </c>
      <c r="H386" s="141">
        <f t="shared" si="574"/>
        <v>0</v>
      </c>
      <c r="I386" s="141">
        <f t="shared" si="574"/>
        <v>0</v>
      </c>
      <c r="J386" s="141">
        <f t="shared" si="574"/>
        <v>0</v>
      </c>
      <c r="K386" s="141">
        <f t="shared" si="574"/>
        <v>0</v>
      </c>
      <c r="L386" s="141">
        <f t="shared" si="574"/>
        <v>0</v>
      </c>
      <c r="M386" s="141">
        <f t="shared" si="574"/>
        <v>0</v>
      </c>
      <c r="N386" s="141">
        <f t="shared" si="573"/>
        <v>0</v>
      </c>
      <c r="O386" s="141">
        <f t="shared" si="573"/>
        <v>0</v>
      </c>
      <c r="P386" s="141">
        <f t="shared" si="573"/>
        <v>0</v>
      </c>
      <c r="Q386" s="141">
        <f t="shared" ca="1" si="573"/>
        <v>2495238.0952380951</v>
      </c>
      <c r="R386" s="141">
        <f t="shared" ca="1" si="573"/>
        <v>2495238.0952380951</v>
      </c>
      <c r="S386" s="141">
        <f t="shared" ca="1" si="573"/>
        <v>2495238.0952380951</v>
      </c>
      <c r="T386" s="141">
        <f t="shared" ca="1" si="573"/>
        <v>2495238.0952380951</v>
      </c>
      <c r="U386" s="141">
        <f t="shared" ca="1" si="573"/>
        <v>2495238.0952380951</v>
      </c>
      <c r="V386" s="141">
        <f t="shared" si="573"/>
        <v>0</v>
      </c>
      <c r="W386" s="141">
        <f t="shared" si="573"/>
        <v>0</v>
      </c>
      <c r="X386" s="141">
        <f t="shared" si="573"/>
        <v>0</v>
      </c>
      <c r="Y386" s="141">
        <f t="shared" si="573"/>
        <v>0</v>
      </c>
      <c r="Z386" s="141">
        <f t="shared" si="573"/>
        <v>0</v>
      </c>
      <c r="AA386" s="141">
        <f t="shared" si="573"/>
        <v>0</v>
      </c>
      <c r="AB386" s="141">
        <f t="shared" si="573"/>
        <v>0</v>
      </c>
      <c r="AC386" s="141">
        <f t="shared" si="573"/>
        <v>0</v>
      </c>
      <c r="AD386" s="141">
        <f t="shared" si="573"/>
        <v>0</v>
      </c>
    </row>
    <row r="387" spans="1:30" ht="13" thickBot="1">
      <c r="B387" s="9"/>
      <c r="C387" s="31">
        <f t="shared" si="575"/>
        <v>2036</v>
      </c>
      <c r="D387" s="6" t="s">
        <v>21</v>
      </c>
      <c r="E387" s="186">
        <f ca="1">OFFSET('Regulatory Asset Base'!$V$156,$D346-1,0)</f>
        <v>7692307.692307692</v>
      </c>
      <c r="F387" s="141">
        <f t="shared" si="574"/>
        <v>0</v>
      </c>
      <c r="G387" s="141">
        <f t="shared" si="574"/>
        <v>0</v>
      </c>
      <c r="H387" s="141">
        <f t="shared" si="574"/>
        <v>0</v>
      </c>
      <c r="I387" s="141">
        <f t="shared" si="574"/>
        <v>0</v>
      </c>
      <c r="J387" s="141">
        <f t="shared" si="574"/>
        <v>0</v>
      </c>
      <c r="K387" s="141">
        <f t="shared" si="574"/>
        <v>0</v>
      </c>
      <c r="L387" s="141">
        <f t="shared" si="574"/>
        <v>0</v>
      </c>
      <c r="M387" s="141">
        <f t="shared" si="574"/>
        <v>0</v>
      </c>
      <c r="N387" s="141">
        <f t="shared" si="573"/>
        <v>0</v>
      </c>
      <c r="O387" s="141">
        <f t="shared" si="573"/>
        <v>0</v>
      </c>
      <c r="P387" s="141">
        <f t="shared" si="573"/>
        <v>0</v>
      </c>
      <c r="Q387" s="141">
        <f t="shared" si="573"/>
        <v>0</v>
      </c>
      <c r="R387" s="141">
        <f t="shared" ca="1" si="573"/>
        <v>1538461.5384615385</v>
      </c>
      <c r="S387" s="141">
        <f t="shared" ca="1" si="573"/>
        <v>1538461.5384615385</v>
      </c>
      <c r="T387" s="141">
        <f t="shared" ca="1" si="573"/>
        <v>1538461.5384615385</v>
      </c>
      <c r="U387" s="141">
        <f t="shared" ca="1" si="573"/>
        <v>1538461.5384615385</v>
      </c>
      <c r="V387" s="141">
        <f t="shared" ca="1" si="573"/>
        <v>1538461.5384615385</v>
      </c>
      <c r="W387" s="141">
        <f t="shared" si="573"/>
        <v>0</v>
      </c>
      <c r="X387" s="141">
        <f t="shared" si="573"/>
        <v>0</v>
      </c>
      <c r="Y387" s="141">
        <f t="shared" si="573"/>
        <v>0</v>
      </c>
      <c r="Z387" s="141">
        <f t="shared" si="573"/>
        <v>0</v>
      </c>
      <c r="AA387" s="141">
        <f t="shared" si="573"/>
        <v>0</v>
      </c>
      <c r="AB387" s="141">
        <f t="shared" si="573"/>
        <v>0</v>
      </c>
      <c r="AC387" s="141">
        <f t="shared" si="573"/>
        <v>0</v>
      </c>
      <c r="AD387" s="141">
        <f t="shared" si="573"/>
        <v>0</v>
      </c>
    </row>
    <row r="388" spans="1:30" ht="13" thickBot="1">
      <c r="B388" s="9"/>
      <c r="C388" s="31">
        <f t="shared" si="575"/>
        <v>2037</v>
      </c>
      <c r="D388" s="6" t="s">
        <v>21</v>
      </c>
      <c r="E388" s="186">
        <f ca="1">OFFSET('Regulatory Asset Base'!$W$156,$D346-1,0)</f>
        <v>6153846.153846154</v>
      </c>
      <c r="F388" s="141">
        <f t="shared" si="574"/>
        <v>0</v>
      </c>
      <c r="G388" s="141">
        <f t="shared" si="574"/>
        <v>0</v>
      </c>
      <c r="H388" s="141">
        <f t="shared" si="574"/>
        <v>0</v>
      </c>
      <c r="I388" s="141">
        <f t="shared" si="574"/>
        <v>0</v>
      </c>
      <c r="J388" s="141">
        <f t="shared" si="574"/>
        <v>0</v>
      </c>
      <c r="K388" s="141">
        <f t="shared" si="574"/>
        <v>0</v>
      </c>
      <c r="L388" s="141">
        <f t="shared" si="574"/>
        <v>0</v>
      </c>
      <c r="M388" s="141">
        <f t="shared" si="574"/>
        <v>0</v>
      </c>
      <c r="N388" s="141">
        <f t="shared" si="573"/>
        <v>0</v>
      </c>
      <c r="O388" s="141">
        <f t="shared" si="573"/>
        <v>0</v>
      </c>
      <c r="P388" s="141">
        <f t="shared" si="573"/>
        <v>0</v>
      </c>
      <c r="Q388" s="141">
        <f t="shared" si="573"/>
        <v>0</v>
      </c>
      <c r="R388" s="141">
        <f t="shared" si="573"/>
        <v>0</v>
      </c>
      <c r="S388" s="141">
        <f t="shared" ca="1" si="573"/>
        <v>1230769.2307692308</v>
      </c>
      <c r="T388" s="141">
        <f t="shared" ca="1" si="573"/>
        <v>1230769.2307692308</v>
      </c>
      <c r="U388" s="141">
        <f t="shared" ca="1" si="573"/>
        <v>1230769.2307692308</v>
      </c>
      <c r="V388" s="141">
        <f t="shared" ca="1" si="573"/>
        <v>1230769.2307692308</v>
      </c>
      <c r="W388" s="141">
        <f t="shared" ca="1" si="573"/>
        <v>1230769.2307692308</v>
      </c>
      <c r="X388" s="141">
        <f t="shared" si="573"/>
        <v>0</v>
      </c>
      <c r="Y388" s="141">
        <f t="shared" si="573"/>
        <v>0</v>
      </c>
      <c r="Z388" s="141">
        <f t="shared" si="573"/>
        <v>0</v>
      </c>
      <c r="AA388" s="141">
        <f t="shared" si="573"/>
        <v>0</v>
      </c>
      <c r="AB388" s="141">
        <f t="shared" si="573"/>
        <v>0</v>
      </c>
      <c r="AC388" s="141">
        <f t="shared" si="573"/>
        <v>0</v>
      </c>
      <c r="AD388" s="141">
        <f t="shared" si="573"/>
        <v>0</v>
      </c>
    </row>
    <row r="389" spans="1:30" ht="13" thickBot="1">
      <c r="B389" s="9"/>
      <c r="C389" s="31">
        <f t="shared" si="575"/>
        <v>2038</v>
      </c>
      <c r="D389" s="6" t="s">
        <v>21</v>
      </c>
      <c r="E389" s="186">
        <f ca="1">OFFSET('Regulatory Asset Base'!$X$156,$D346-1,0)</f>
        <v>10000000</v>
      </c>
      <c r="F389" s="141">
        <f t="shared" si="574"/>
        <v>0</v>
      </c>
      <c r="G389" s="141">
        <f t="shared" si="574"/>
        <v>0</v>
      </c>
      <c r="H389" s="141">
        <f t="shared" si="574"/>
        <v>0</v>
      </c>
      <c r="I389" s="141">
        <f t="shared" si="574"/>
        <v>0</v>
      </c>
      <c r="J389" s="141">
        <f t="shared" si="574"/>
        <v>0</v>
      </c>
      <c r="K389" s="141">
        <f t="shared" si="574"/>
        <v>0</v>
      </c>
      <c r="L389" s="141">
        <f t="shared" si="574"/>
        <v>0</v>
      </c>
      <c r="M389" s="141">
        <f t="shared" si="574"/>
        <v>0</v>
      </c>
      <c r="N389" s="141">
        <f t="shared" si="573"/>
        <v>0</v>
      </c>
      <c r="O389" s="141">
        <f t="shared" si="573"/>
        <v>0</v>
      </c>
      <c r="P389" s="141">
        <f t="shared" si="573"/>
        <v>0</v>
      </c>
      <c r="Q389" s="141">
        <f t="shared" si="573"/>
        <v>0</v>
      </c>
      <c r="R389" s="141">
        <f t="shared" si="573"/>
        <v>0</v>
      </c>
      <c r="S389" s="141">
        <f t="shared" si="573"/>
        <v>0</v>
      </c>
      <c r="T389" s="141">
        <f t="shared" ca="1" si="573"/>
        <v>2000000</v>
      </c>
      <c r="U389" s="141">
        <f t="shared" ca="1" si="573"/>
        <v>2000000</v>
      </c>
      <c r="V389" s="141">
        <f t="shared" ca="1" si="573"/>
        <v>2000000</v>
      </c>
      <c r="W389" s="141">
        <f t="shared" ca="1" si="573"/>
        <v>2000000</v>
      </c>
      <c r="X389" s="141">
        <f t="shared" ca="1" si="573"/>
        <v>2000000</v>
      </c>
      <c r="Y389" s="141">
        <f t="shared" si="573"/>
        <v>0</v>
      </c>
      <c r="Z389" s="141">
        <f t="shared" si="573"/>
        <v>0</v>
      </c>
      <c r="AA389" s="141">
        <f t="shared" si="573"/>
        <v>0</v>
      </c>
      <c r="AB389" s="141">
        <f t="shared" si="573"/>
        <v>0</v>
      </c>
      <c r="AC389" s="141">
        <f t="shared" si="573"/>
        <v>0</v>
      </c>
      <c r="AD389" s="141">
        <f t="shared" si="573"/>
        <v>0</v>
      </c>
    </row>
    <row r="390" spans="1:30" ht="13" thickBot="1">
      <c r="B390" s="9"/>
      <c r="C390" s="31">
        <f t="shared" si="575"/>
        <v>2039</v>
      </c>
      <c r="D390" s="6" t="s">
        <v>21</v>
      </c>
      <c r="E390" s="186">
        <f ca="1">OFFSET('Regulatory Asset Base'!$Y$156,$D346-1,0)</f>
        <v>5263157.8947368423</v>
      </c>
      <c r="F390" s="141">
        <f t="shared" si="574"/>
        <v>0</v>
      </c>
      <c r="G390" s="141">
        <f t="shared" si="574"/>
        <v>0</v>
      </c>
      <c r="H390" s="141">
        <f t="shared" si="574"/>
        <v>0</v>
      </c>
      <c r="I390" s="141">
        <f t="shared" si="574"/>
        <v>0</v>
      </c>
      <c r="J390" s="141">
        <f t="shared" si="574"/>
        <v>0</v>
      </c>
      <c r="K390" s="141">
        <f t="shared" si="574"/>
        <v>0</v>
      </c>
      <c r="L390" s="141">
        <f t="shared" si="574"/>
        <v>0</v>
      </c>
      <c r="M390" s="141">
        <f t="shared" si="574"/>
        <v>0</v>
      </c>
      <c r="N390" s="141">
        <f t="shared" si="573"/>
        <v>0</v>
      </c>
      <c r="O390" s="141">
        <f t="shared" ref="N390:AD394" si="576">IF(O$4&lt;$C390,0,IF(O$4&gt;=$C390+$D$17,0,$E390/$D$17))</f>
        <v>0</v>
      </c>
      <c r="P390" s="141">
        <f t="shared" si="576"/>
        <v>0</v>
      </c>
      <c r="Q390" s="141">
        <f t="shared" si="576"/>
        <v>0</v>
      </c>
      <c r="R390" s="141">
        <f t="shared" si="576"/>
        <v>0</v>
      </c>
      <c r="S390" s="141">
        <f t="shared" si="576"/>
        <v>0</v>
      </c>
      <c r="T390" s="141">
        <f t="shared" si="576"/>
        <v>0</v>
      </c>
      <c r="U390" s="141">
        <f t="shared" ca="1" si="576"/>
        <v>1052631.5789473685</v>
      </c>
      <c r="V390" s="141">
        <f t="shared" ca="1" si="576"/>
        <v>1052631.5789473685</v>
      </c>
      <c r="W390" s="141">
        <f t="shared" ca="1" si="576"/>
        <v>1052631.5789473685</v>
      </c>
      <c r="X390" s="141">
        <f t="shared" ca="1" si="576"/>
        <v>1052631.5789473685</v>
      </c>
      <c r="Y390" s="141">
        <f t="shared" ca="1" si="576"/>
        <v>1052631.5789473685</v>
      </c>
      <c r="Z390" s="141">
        <f t="shared" si="576"/>
        <v>0</v>
      </c>
      <c r="AA390" s="141">
        <f t="shared" si="576"/>
        <v>0</v>
      </c>
      <c r="AB390" s="141">
        <f t="shared" si="576"/>
        <v>0</v>
      </c>
      <c r="AC390" s="141">
        <f t="shared" si="576"/>
        <v>0</v>
      </c>
      <c r="AD390" s="141">
        <f t="shared" si="576"/>
        <v>0</v>
      </c>
    </row>
    <row r="391" spans="1:30" ht="13" thickBot="1">
      <c r="B391" s="9"/>
      <c r="C391" s="31">
        <f t="shared" si="575"/>
        <v>2040</v>
      </c>
      <c r="D391" s="6" t="s">
        <v>21</v>
      </c>
      <c r="E391" s="186">
        <f ca="1">OFFSET('Regulatory Asset Base'!$Z$156,$D346-1,0)</f>
        <v>11666666.666666668</v>
      </c>
      <c r="F391" s="141">
        <f t="shared" si="574"/>
        <v>0</v>
      </c>
      <c r="G391" s="141">
        <f t="shared" si="574"/>
        <v>0</v>
      </c>
      <c r="H391" s="141">
        <f t="shared" si="574"/>
        <v>0</v>
      </c>
      <c r="I391" s="141">
        <f t="shared" si="574"/>
        <v>0</v>
      </c>
      <c r="J391" s="141">
        <f t="shared" si="574"/>
        <v>0</v>
      </c>
      <c r="K391" s="141">
        <f t="shared" si="574"/>
        <v>0</v>
      </c>
      <c r="L391" s="141">
        <f t="shared" si="574"/>
        <v>0</v>
      </c>
      <c r="M391" s="141">
        <f t="shared" si="574"/>
        <v>0</v>
      </c>
      <c r="N391" s="141">
        <f t="shared" si="576"/>
        <v>0</v>
      </c>
      <c r="O391" s="141">
        <f t="shared" si="576"/>
        <v>0</v>
      </c>
      <c r="P391" s="141">
        <f t="shared" si="576"/>
        <v>0</v>
      </c>
      <c r="Q391" s="141">
        <f t="shared" si="576"/>
        <v>0</v>
      </c>
      <c r="R391" s="141">
        <f t="shared" si="576"/>
        <v>0</v>
      </c>
      <c r="S391" s="141">
        <f t="shared" si="576"/>
        <v>0</v>
      </c>
      <c r="T391" s="141">
        <f t="shared" si="576"/>
        <v>0</v>
      </c>
      <c r="U391" s="141">
        <f t="shared" si="576"/>
        <v>0</v>
      </c>
      <c r="V391" s="141">
        <f t="shared" ca="1" si="576"/>
        <v>2333333.3333333335</v>
      </c>
      <c r="W391" s="141">
        <f t="shared" ca="1" si="576"/>
        <v>2333333.3333333335</v>
      </c>
      <c r="X391" s="141">
        <f t="shared" ca="1" si="576"/>
        <v>2333333.3333333335</v>
      </c>
      <c r="Y391" s="141">
        <f t="shared" ca="1" si="576"/>
        <v>2333333.3333333335</v>
      </c>
      <c r="Z391" s="141">
        <f t="shared" ca="1" si="576"/>
        <v>2333333.3333333335</v>
      </c>
      <c r="AA391" s="141">
        <f t="shared" si="576"/>
        <v>0</v>
      </c>
      <c r="AB391" s="141">
        <f t="shared" si="576"/>
        <v>0</v>
      </c>
      <c r="AC391" s="141">
        <f t="shared" si="576"/>
        <v>0</v>
      </c>
      <c r="AD391" s="141">
        <f t="shared" si="576"/>
        <v>0</v>
      </c>
    </row>
    <row r="392" spans="1:30" ht="13" thickBot="1">
      <c r="B392" s="9"/>
      <c r="C392" s="31">
        <f t="shared" si="575"/>
        <v>2041</v>
      </c>
      <c r="D392" s="6" t="s">
        <v>21</v>
      </c>
      <c r="E392" s="186">
        <f ca="1">OFFSET('Regulatory Asset Base'!$AA$156,$D346-1,0)</f>
        <v>15692307.692307692</v>
      </c>
      <c r="F392" s="141">
        <f t="shared" si="574"/>
        <v>0</v>
      </c>
      <c r="G392" s="141">
        <f t="shared" si="574"/>
        <v>0</v>
      </c>
      <c r="H392" s="141">
        <f t="shared" si="574"/>
        <v>0</v>
      </c>
      <c r="I392" s="141">
        <f t="shared" si="574"/>
        <v>0</v>
      </c>
      <c r="J392" s="141">
        <f t="shared" si="574"/>
        <v>0</v>
      </c>
      <c r="K392" s="141">
        <f t="shared" si="574"/>
        <v>0</v>
      </c>
      <c r="L392" s="141">
        <f t="shared" si="574"/>
        <v>0</v>
      </c>
      <c r="M392" s="141">
        <f t="shared" si="574"/>
        <v>0</v>
      </c>
      <c r="N392" s="141">
        <f t="shared" si="576"/>
        <v>0</v>
      </c>
      <c r="O392" s="141">
        <f t="shared" si="576"/>
        <v>0</v>
      </c>
      <c r="P392" s="141">
        <f t="shared" si="576"/>
        <v>0</v>
      </c>
      <c r="Q392" s="141">
        <f t="shared" si="576"/>
        <v>0</v>
      </c>
      <c r="R392" s="141">
        <f t="shared" si="576"/>
        <v>0</v>
      </c>
      <c r="S392" s="141">
        <f t="shared" si="576"/>
        <v>0</v>
      </c>
      <c r="T392" s="141">
        <f t="shared" si="576"/>
        <v>0</v>
      </c>
      <c r="U392" s="141">
        <f t="shared" si="576"/>
        <v>0</v>
      </c>
      <c r="V392" s="141">
        <f t="shared" si="576"/>
        <v>0</v>
      </c>
      <c r="W392" s="141">
        <f t="shared" ca="1" si="576"/>
        <v>3138461.5384615385</v>
      </c>
      <c r="X392" s="141">
        <f t="shared" ca="1" si="576"/>
        <v>3138461.5384615385</v>
      </c>
      <c r="Y392" s="141">
        <f t="shared" ca="1" si="576"/>
        <v>3138461.5384615385</v>
      </c>
      <c r="Z392" s="141">
        <f t="shared" ca="1" si="576"/>
        <v>3138461.5384615385</v>
      </c>
      <c r="AA392" s="141">
        <f t="shared" ca="1" si="576"/>
        <v>3138461.5384615385</v>
      </c>
      <c r="AB392" s="141">
        <f t="shared" si="576"/>
        <v>0</v>
      </c>
      <c r="AC392" s="141">
        <f t="shared" si="576"/>
        <v>0</v>
      </c>
      <c r="AD392" s="141">
        <f t="shared" si="576"/>
        <v>0</v>
      </c>
    </row>
    <row r="393" spans="1:30" ht="11.5" customHeight="1" thickBot="1">
      <c r="B393" s="9"/>
      <c r="C393" s="31">
        <f t="shared" si="575"/>
        <v>2042</v>
      </c>
      <c r="D393" s="6" t="s">
        <v>21</v>
      </c>
      <c r="E393" s="186">
        <f ca="1">OFFSET('Regulatory Asset Base'!$AB$156,$D346-1,0)</f>
        <v>7692307.692307692</v>
      </c>
      <c r="F393" s="141">
        <f t="shared" si="574"/>
        <v>0</v>
      </c>
      <c r="G393" s="141">
        <f t="shared" si="574"/>
        <v>0</v>
      </c>
      <c r="H393" s="141">
        <f t="shared" si="574"/>
        <v>0</v>
      </c>
      <c r="I393" s="141">
        <f t="shared" si="574"/>
        <v>0</v>
      </c>
      <c r="J393" s="141">
        <f t="shared" si="574"/>
        <v>0</v>
      </c>
      <c r="K393" s="141">
        <f t="shared" si="574"/>
        <v>0</v>
      </c>
      <c r="L393" s="141">
        <f t="shared" si="574"/>
        <v>0</v>
      </c>
      <c r="M393" s="141">
        <f t="shared" si="574"/>
        <v>0</v>
      </c>
      <c r="N393" s="141">
        <f t="shared" si="576"/>
        <v>0</v>
      </c>
      <c r="O393" s="141">
        <f t="shared" si="576"/>
        <v>0</v>
      </c>
      <c r="P393" s="141">
        <f t="shared" si="576"/>
        <v>0</v>
      </c>
      <c r="Q393" s="141">
        <f t="shared" si="576"/>
        <v>0</v>
      </c>
      <c r="R393" s="141">
        <f t="shared" si="576"/>
        <v>0</v>
      </c>
      <c r="S393" s="141">
        <f t="shared" si="576"/>
        <v>0</v>
      </c>
      <c r="T393" s="141">
        <f t="shared" si="576"/>
        <v>0</v>
      </c>
      <c r="U393" s="141">
        <f t="shared" si="576"/>
        <v>0</v>
      </c>
      <c r="V393" s="141">
        <f t="shared" si="576"/>
        <v>0</v>
      </c>
      <c r="W393" s="141">
        <f t="shared" si="576"/>
        <v>0</v>
      </c>
      <c r="X393" s="141">
        <f t="shared" ca="1" si="576"/>
        <v>1538461.5384615385</v>
      </c>
      <c r="Y393" s="141">
        <f t="shared" ca="1" si="576"/>
        <v>1538461.5384615385</v>
      </c>
      <c r="Z393" s="141">
        <f t="shared" ca="1" si="576"/>
        <v>1538461.5384615385</v>
      </c>
      <c r="AA393" s="141">
        <f t="shared" ca="1" si="576"/>
        <v>1538461.5384615385</v>
      </c>
      <c r="AB393" s="141">
        <f t="shared" ca="1" si="576"/>
        <v>1538461.5384615385</v>
      </c>
      <c r="AC393" s="141">
        <f t="shared" si="576"/>
        <v>0</v>
      </c>
      <c r="AD393" s="141">
        <f t="shared" si="576"/>
        <v>0</v>
      </c>
    </row>
    <row r="394" spans="1:30" ht="13" thickBot="1">
      <c r="B394" s="9"/>
      <c r="C394" s="31">
        <f t="shared" si="575"/>
        <v>2043</v>
      </c>
      <c r="D394" s="6" t="s">
        <v>21</v>
      </c>
      <c r="E394" s="186">
        <f ca="1">OFFSET('Regulatory Asset Base'!$AC$156,$D346-1,0)</f>
        <v>0</v>
      </c>
      <c r="F394" s="141">
        <f t="shared" si="574"/>
        <v>0</v>
      </c>
      <c r="G394" s="141">
        <f t="shared" si="574"/>
        <v>0</v>
      </c>
      <c r="H394" s="141">
        <f t="shared" si="574"/>
        <v>0</v>
      </c>
      <c r="I394" s="141">
        <f t="shared" si="574"/>
        <v>0</v>
      </c>
      <c r="J394" s="141">
        <f t="shared" si="574"/>
        <v>0</v>
      </c>
      <c r="K394" s="141">
        <f t="shared" si="574"/>
        <v>0</v>
      </c>
      <c r="L394" s="141">
        <f t="shared" si="574"/>
        <v>0</v>
      </c>
      <c r="M394" s="141">
        <f t="shared" si="574"/>
        <v>0</v>
      </c>
      <c r="N394" s="141">
        <f t="shared" si="576"/>
        <v>0</v>
      </c>
      <c r="O394" s="141">
        <f t="shared" si="576"/>
        <v>0</v>
      </c>
      <c r="P394" s="141">
        <f t="shared" si="576"/>
        <v>0</v>
      </c>
      <c r="Q394" s="141">
        <f t="shared" si="576"/>
        <v>0</v>
      </c>
      <c r="R394" s="141">
        <f t="shared" si="576"/>
        <v>0</v>
      </c>
      <c r="S394" s="141">
        <f t="shared" si="576"/>
        <v>0</v>
      </c>
      <c r="T394" s="141">
        <f t="shared" si="576"/>
        <v>0</v>
      </c>
      <c r="U394" s="141">
        <f t="shared" si="576"/>
        <v>0</v>
      </c>
      <c r="V394" s="141">
        <f t="shared" si="576"/>
        <v>0</v>
      </c>
      <c r="W394" s="141">
        <f t="shared" si="576"/>
        <v>0</v>
      </c>
      <c r="X394" s="141">
        <f t="shared" si="576"/>
        <v>0</v>
      </c>
      <c r="Y394" s="141">
        <f t="shared" ca="1" si="576"/>
        <v>0</v>
      </c>
      <c r="Z394" s="141">
        <f t="shared" ca="1" si="576"/>
        <v>0</v>
      </c>
      <c r="AA394" s="141">
        <f t="shared" ca="1" si="576"/>
        <v>0</v>
      </c>
      <c r="AB394" s="141">
        <f t="shared" ca="1" si="576"/>
        <v>0</v>
      </c>
      <c r="AC394" s="141">
        <f t="shared" ca="1" si="576"/>
        <v>0</v>
      </c>
      <c r="AD394" s="141">
        <f t="shared" si="576"/>
        <v>0</v>
      </c>
    </row>
    <row r="395" spans="1:30" s="54" customFormat="1" ht="13.5" thickBot="1">
      <c r="A395" s="184"/>
      <c r="B395" s="185"/>
      <c r="C395" s="183" t="s">
        <v>166</v>
      </c>
      <c r="D395" s="6" t="s">
        <v>21</v>
      </c>
      <c r="E395" s="187"/>
      <c r="F395" s="188">
        <f>SUM(F375:F394)</f>
        <v>0</v>
      </c>
      <c r="G395" s="188">
        <f t="shared" ref="G395" ca="1" si="577">SUM(G375:G394)</f>
        <v>0</v>
      </c>
      <c r="H395" s="188">
        <f t="shared" ref="H395" ca="1" si="578">SUM(H375:H394)</f>
        <v>1428571.4285714286</v>
      </c>
      <c r="I395" s="188">
        <f t="shared" ref="I395" ca="1" si="579">SUM(I375:I394)</f>
        <v>1428571.4285714286</v>
      </c>
      <c r="J395" s="188">
        <f t="shared" ref="J395" ca="1" si="580">SUM(J375:J394)</f>
        <v>1428571.4285714286</v>
      </c>
      <c r="K395" s="188">
        <f t="shared" ref="K395" ca="1" si="581">SUM(K375:K394)</f>
        <v>3428571.4285714286</v>
      </c>
      <c r="L395" s="188">
        <f t="shared" ref="L395" ca="1" si="582">SUM(L375:L394)</f>
        <v>5095238.0952380951</v>
      </c>
      <c r="M395" s="188">
        <f t="shared" ref="M395" ca="1" si="583">SUM(M375:M394)</f>
        <v>3666666.6666666665</v>
      </c>
      <c r="N395" s="188">
        <f t="shared" ref="N395" ca="1" si="584">SUM(N375:N394)</f>
        <v>6435897.435897436</v>
      </c>
      <c r="O395" s="188">
        <f t="shared" ref="O395" ca="1" si="585">SUM(O375:O394)</f>
        <v>10035897.435897436</v>
      </c>
      <c r="P395" s="188">
        <f t="shared" ref="P395" ca="1" si="586">SUM(P375:P394)</f>
        <v>9464468.8644688651</v>
      </c>
      <c r="Q395" s="188">
        <f t="shared" ref="Q395" ca="1" si="587">SUM(Q375:Q394)</f>
        <v>10293040.293040292</v>
      </c>
      <c r="R395" s="188">
        <f t="shared" ref="R395" ca="1" si="588">SUM(R375:R394)</f>
        <v>11831501.83150183</v>
      </c>
      <c r="S395" s="188">
        <f t="shared" ref="S395" ca="1" si="589">SUM(S375:S394)</f>
        <v>10293040.293040292</v>
      </c>
      <c r="T395" s="188">
        <f t="shared" ref="T395" ca="1" si="590">SUM(T375:T394)</f>
        <v>8693040.2930402942</v>
      </c>
      <c r="U395" s="188">
        <f t="shared" ref="U395" ca="1" si="591">SUM(U375:U394)</f>
        <v>8317100.4434162322</v>
      </c>
      <c r="V395" s="188">
        <f t="shared" ref="V395" ca="1" si="592">SUM(V375:V394)</f>
        <v>8155195.681511471</v>
      </c>
      <c r="W395" s="188">
        <f t="shared" ref="W395" ca="1" si="593">SUM(W375:W394)</f>
        <v>9755195.681511471</v>
      </c>
      <c r="X395" s="188">
        <f t="shared" ref="X395" ca="1" si="594">SUM(X375:X394)</f>
        <v>10062887.989203779</v>
      </c>
      <c r="Y395" s="188">
        <f t="shared" ref="Y395" ca="1" si="595">SUM(Y375:Y394)</f>
        <v>8062887.989203779</v>
      </c>
      <c r="Z395" s="188">
        <f t="shared" ref="Z395" ca="1" si="596">SUM(Z375:Z394)</f>
        <v>7010256.41025641</v>
      </c>
      <c r="AA395" s="188">
        <f t="shared" ref="AA395" ca="1" si="597">SUM(AA375:AA394)</f>
        <v>4676923.076923077</v>
      </c>
      <c r="AB395" s="188">
        <f t="shared" ref="AB395" ca="1" si="598">SUM(AB375:AB394)</f>
        <v>1538461.5384615385</v>
      </c>
      <c r="AC395" s="188">
        <f t="shared" ref="AC395" ca="1" si="599">SUM(AC375:AC394)</f>
        <v>0</v>
      </c>
      <c r="AD395" s="188">
        <f t="shared" ref="AD395" si="600">SUM(AD375:AD394)</f>
        <v>0</v>
      </c>
    </row>
    <row r="396" spans="1:30">
      <c r="D396" s="18"/>
    </row>
    <row r="398" spans="1:30" s="101" customFormat="1" ht="13">
      <c r="A398" s="130"/>
      <c r="B398" s="132">
        <f>D398+2</f>
        <v>10</v>
      </c>
      <c r="C398" s="130" t="str">
        <f>LOOKUP(D398,$B$11:$C$20)</f>
        <v>Other Equipment</v>
      </c>
      <c r="D398" s="130">
        <v>8</v>
      </c>
      <c r="E398" s="130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</row>
    <row r="399" spans="1:30">
      <c r="A399" s="46"/>
      <c r="B399" s="14"/>
      <c r="C399" s="13"/>
      <c r="D399" s="21"/>
      <c r="E399" s="12"/>
      <c r="F399" s="3"/>
      <c r="G399" s="2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30" ht="14.5" customHeight="1">
      <c r="A400" s="22"/>
      <c r="B400" s="47"/>
      <c r="C400" s="47" t="s">
        <v>48</v>
      </c>
      <c r="D400" s="12"/>
      <c r="E400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30"/>
      <c r="Q400" s="30"/>
      <c r="R400" s="30"/>
      <c r="S400" s="30"/>
      <c r="T400" s="30"/>
      <c r="U400" s="30"/>
    </row>
    <row r="401" spans="1:30">
      <c r="A401" s="10"/>
      <c r="B401" s="10"/>
      <c r="C401" s="10"/>
      <c r="D401" s="257"/>
      <c r="E401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9"/>
      <c r="AA401" s="139"/>
      <c r="AB401" s="139"/>
      <c r="AC401" s="139"/>
      <c r="AD401" s="139"/>
    </row>
    <row r="402" spans="1:30" ht="12" customHeight="1">
      <c r="A402" s="10"/>
      <c r="B402" s="10"/>
      <c r="C402" s="10"/>
      <c r="D402" s="257"/>
      <c r="E402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9"/>
      <c r="AA402" s="139"/>
      <c r="AB402" s="139"/>
      <c r="AC402" s="139"/>
      <c r="AD402" s="139"/>
    </row>
    <row r="403" spans="1:30" ht="11.5" customHeight="1">
      <c r="A403" s="10"/>
      <c r="B403" s="10"/>
      <c r="C403" s="76" t="s">
        <v>165</v>
      </c>
      <c r="D403" s="258" t="s">
        <v>21</v>
      </c>
      <c r="E403"/>
      <c r="F403" s="182">
        <f>LOOKUP(D398,$B$11:$B$20,$F$11:$F$20)</f>
        <v>0</v>
      </c>
      <c r="G403" s="139">
        <f>F403</f>
        <v>0</v>
      </c>
      <c r="H403" s="139">
        <f>G403</f>
        <v>0</v>
      </c>
      <c r="I403" s="139">
        <f t="shared" ref="I403:AD403" si="601">H403</f>
        <v>0</v>
      </c>
      <c r="J403" s="139">
        <f t="shared" si="601"/>
        <v>0</v>
      </c>
      <c r="K403" s="139">
        <f t="shared" si="601"/>
        <v>0</v>
      </c>
      <c r="L403" s="139">
        <f t="shared" si="601"/>
        <v>0</v>
      </c>
      <c r="M403" s="139">
        <f t="shared" si="601"/>
        <v>0</v>
      </c>
      <c r="N403" s="139">
        <f t="shared" si="601"/>
        <v>0</v>
      </c>
      <c r="O403" s="139">
        <f t="shared" si="601"/>
        <v>0</v>
      </c>
      <c r="P403" s="139">
        <f t="shared" si="601"/>
        <v>0</v>
      </c>
      <c r="Q403" s="139">
        <f t="shared" si="601"/>
        <v>0</v>
      </c>
      <c r="R403" s="139">
        <f t="shared" si="601"/>
        <v>0</v>
      </c>
      <c r="S403" s="139">
        <f t="shared" si="601"/>
        <v>0</v>
      </c>
      <c r="T403" s="139">
        <f t="shared" si="601"/>
        <v>0</v>
      </c>
      <c r="U403" s="139">
        <f t="shared" si="601"/>
        <v>0</v>
      </c>
      <c r="V403" s="139">
        <f t="shared" si="601"/>
        <v>0</v>
      </c>
      <c r="W403" s="139">
        <f t="shared" si="601"/>
        <v>0</v>
      </c>
      <c r="X403" s="139">
        <f t="shared" si="601"/>
        <v>0</v>
      </c>
      <c r="Y403" s="139">
        <f t="shared" si="601"/>
        <v>0</v>
      </c>
      <c r="Z403" s="139">
        <f t="shared" si="601"/>
        <v>0</v>
      </c>
      <c r="AA403" s="139">
        <f t="shared" si="601"/>
        <v>0</v>
      </c>
      <c r="AB403" s="139">
        <f t="shared" si="601"/>
        <v>0</v>
      </c>
      <c r="AC403" s="139">
        <f t="shared" si="601"/>
        <v>0</v>
      </c>
      <c r="AD403" s="139">
        <f t="shared" si="601"/>
        <v>0</v>
      </c>
    </row>
    <row r="404" spans="1:30" ht="11.5" customHeight="1">
      <c r="A404" s="10"/>
      <c r="B404" s="10"/>
      <c r="C404" s="76" t="s">
        <v>163</v>
      </c>
      <c r="D404" s="258" t="s">
        <v>21</v>
      </c>
      <c r="E404"/>
      <c r="F404" s="182"/>
      <c r="G404" s="139">
        <f>F409</f>
        <v>0</v>
      </c>
      <c r="H404" s="139">
        <f>G409</f>
        <v>0</v>
      </c>
      <c r="I404" s="139">
        <f t="shared" ref="I404:Z404" si="602">H409</f>
        <v>0</v>
      </c>
      <c r="J404" s="139">
        <f t="shared" si="602"/>
        <v>0</v>
      </c>
      <c r="K404" s="139">
        <f t="shared" si="602"/>
        <v>0</v>
      </c>
      <c r="L404" s="139">
        <f t="shared" si="602"/>
        <v>0</v>
      </c>
      <c r="M404" s="139">
        <f t="shared" si="602"/>
        <v>0</v>
      </c>
      <c r="N404" s="139">
        <f t="shared" si="602"/>
        <v>0</v>
      </c>
      <c r="O404" s="139">
        <f t="shared" si="602"/>
        <v>0</v>
      </c>
      <c r="P404" s="139">
        <f t="shared" si="602"/>
        <v>0</v>
      </c>
      <c r="Q404" s="139">
        <f t="shared" si="602"/>
        <v>0</v>
      </c>
      <c r="R404" s="139">
        <f t="shared" si="602"/>
        <v>0</v>
      </c>
      <c r="S404" s="139">
        <f t="shared" si="602"/>
        <v>0</v>
      </c>
      <c r="T404" s="139">
        <f t="shared" si="602"/>
        <v>0</v>
      </c>
      <c r="U404" s="139">
        <f t="shared" si="602"/>
        <v>0</v>
      </c>
      <c r="V404" s="139">
        <f t="shared" si="602"/>
        <v>0</v>
      </c>
      <c r="W404" s="139">
        <f t="shared" si="602"/>
        <v>0</v>
      </c>
      <c r="X404" s="139">
        <f t="shared" si="602"/>
        <v>0</v>
      </c>
      <c r="Y404" s="139">
        <f t="shared" si="602"/>
        <v>0</v>
      </c>
      <c r="Z404" s="139">
        <f t="shared" si="602"/>
        <v>0</v>
      </c>
      <c r="AA404" s="139">
        <f>Z409</f>
        <v>0</v>
      </c>
      <c r="AB404" s="139">
        <f t="shared" ref="AB404:AD404" si="603">AA409</f>
        <v>0</v>
      </c>
      <c r="AC404" s="139">
        <f t="shared" si="603"/>
        <v>0</v>
      </c>
      <c r="AD404" s="139">
        <f t="shared" si="603"/>
        <v>0</v>
      </c>
    </row>
    <row r="405" spans="1:30">
      <c r="A405" s="10"/>
      <c r="B405" s="10"/>
      <c r="C405" s="76" t="s">
        <v>162</v>
      </c>
      <c r="D405" s="258" t="s">
        <v>21</v>
      </c>
      <c r="E405"/>
      <c r="F405" s="140"/>
      <c r="G405" s="140">
        <f t="shared" ref="G405:AD405" si="604">LOOKUP($D398,$B$11:$B$20,$E$11:$E$20)</f>
        <v>0.2</v>
      </c>
      <c r="H405" s="140">
        <f t="shared" si="604"/>
        <v>0.2</v>
      </c>
      <c r="I405" s="140">
        <f t="shared" si="604"/>
        <v>0.2</v>
      </c>
      <c r="J405" s="140">
        <f t="shared" si="604"/>
        <v>0.2</v>
      </c>
      <c r="K405" s="140">
        <f t="shared" si="604"/>
        <v>0.2</v>
      </c>
      <c r="L405" s="140">
        <f t="shared" si="604"/>
        <v>0.2</v>
      </c>
      <c r="M405" s="140">
        <f t="shared" si="604"/>
        <v>0.2</v>
      </c>
      <c r="N405" s="140">
        <f t="shared" si="604"/>
        <v>0.2</v>
      </c>
      <c r="O405" s="140">
        <f t="shared" si="604"/>
        <v>0.2</v>
      </c>
      <c r="P405" s="140">
        <f t="shared" si="604"/>
        <v>0.2</v>
      </c>
      <c r="Q405" s="140">
        <f t="shared" si="604"/>
        <v>0.2</v>
      </c>
      <c r="R405" s="140">
        <f t="shared" si="604"/>
        <v>0.2</v>
      </c>
      <c r="S405" s="140">
        <f t="shared" si="604"/>
        <v>0.2</v>
      </c>
      <c r="T405" s="140">
        <f t="shared" si="604"/>
        <v>0.2</v>
      </c>
      <c r="U405" s="140">
        <f t="shared" si="604"/>
        <v>0.2</v>
      </c>
      <c r="V405" s="140">
        <f t="shared" si="604"/>
        <v>0.2</v>
      </c>
      <c r="W405" s="140">
        <f t="shared" si="604"/>
        <v>0.2</v>
      </c>
      <c r="X405" s="140">
        <f t="shared" si="604"/>
        <v>0.2</v>
      </c>
      <c r="Y405" s="140">
        <f t="shared" si="604"/>
        <v>0.2</v>
      </c>
      <c r="Z405" s="140">
        <f t="shared" si="604"/>
        <v>0.2</v>
      </c>
      <c r="AA405" s="140">
        <f t="shared" si="604"/>
        <v>0.2</v>
      </c>
      <c r="AB405" s="140">
        <f t="shared" si="604"/>
        <v>0.2</v>
      </c>
      <c r="AC405" s="140">
        <f t="shared" si="604"/>
        <v>0.2</v>
      </c>
      <c r="AD405" s="140">
        <f t="shared" si="604"/>
        <v>0.2</v>
      </c>
    </row>
    <row r="406" spans="1:30">
      <c r="A406" s="10"/>
      <c r="B406" s="10"/>
      <c r="C406" s="76" t="s">
        <v>13</v>
      </c>
      <c r="D406" s="258" t="s">
        <v>21</v>
      </c>
      <c r="E406"/>
      <c r="F406" s="139">
        <f t="shared" ref="F406:N406" si="605">E408</f>
        <v>0</v>
      </c>
      <c r="G406" s="139">
        <f t="shared" si="605"/>
        <v>0</v>
      </c>
      <c r="H406" s="139">
        <f t="shared" si="605"/>
        <v>0</v>
      </c>
      <c r="I406" s="139">
        <f t="shared" si="605"/>
        <v>0</v>
      </c>
      <c r="J406" s="139">
        <f t="shared" si="605"/>
        <v>0</v>
      </c>
      <c r="K406" s="139">
        <f t="shared" si="605"/>
        <v>0</v>
      </c>
      <c r="L406" s="139">
        <f t="shared" si="605"/>
        <v>0</v>
      </c>
      <c r="M406" s="139">
        <f t="shared" si="605"/>
        <v>0</v>
      </c>
      <c r="N406" s="139">
        <f t="shared" si="605"/>
        <v>0</v>
      </c>
      <c r="O406" s="139">
        <f t="shared" ref="O406" si="606">N408</f>
        <v>0</v>
      </c>
      <c r="P406" s="139">
        <f t="shared" ref="P406" si="607">O408</f>
        <v>0</v>
      </c>
      <c r="Q406" s="139">
        <f t="shared" ref="Q406" si="608">P408</f>
        <v>0</v>
      </c>
      <c r="R406" s="139">
        <f t="shared" ref="R406" si="609">Q408</f>
        <v>0</v>
      </c>
      <c r="S406" s="139">
        <f t="shared" ref="S406" si="610">R408</f>
        <v>0</v>
      </c>
      <c r="T406" s="139">
        <f t="shared" ref="T406" si="611">S408</f>
        <v>0</v>
      </c>
      <c r="U406" s="139">
        <f t="shared" ref="U406" si="612">T408</f>
        <v>0</v>
      </c>
      <c r="V406" s="139">
        <f t="shared" ref="V406" si="613">U408</f>
        <v>0</v>
      </c>
      <c r="W406" s="139">
        <f t="shared" ref="W406" si="614">V408</f>
        <v>0</v>
      </c>
      <c r="X406" s="139">
        <f t="shared" ref="X406" si="615">W408</f>
        <v>0</v>
      </c>
      <c r="Y406" s="139">
        <f t="shared" ref="Y406" si="616">X408</f>
        <v>0</v>
      </c>
      <c r="Z406" s="139">
        <f t="shared" ref="Z406" si="617">Y408</f>
        <v>0</v>
      </c>
      <c r="AA406" s="139">
        <f t="shared" ref="AA406" si="618">Z408</f>
        <v>0</v>
      </c>
      <c r="AB406" s="139">
        <f t="shared" ref="AB406" si="619">AA408</f>
        <v>0</v>
      </c>
      <c r="AC406" s="139">
        <f t="shared" ref="AC406" si="620">AB408</f>
        <v>0</v>
      </c>
      <c r="AD406" s="139">
        <f t="shared" ref="AD406" si="621">AC408</f>
        <v>0</v>
      </c>
    </row>
    <row r="407" spans="1:30">
      <c r="A407" s="10"/>
      <c r="B407" s="10"/>
      <c r="C407" s="76" t="s">
        <v>12</v>
      </c>
      <c r="D407" s="258" t="s">
        <v>21</v>
      </c>
      <c r="E407"/>
      <c r="F407" s="139">
        <f t="shared" ref="F407:Y407" si="622">IF(F404&gt;0,F403*F405,0)</f>
        <v>0</v>
      </c>
      <c r="G407" s="139">
        <f t="shared" si="622"/>
        <v>0</v>
      </c>
      <c r="H407" s="139">
        <f t="shared" si="622"/>
        <v>0</v>
      </c>
      <c r="I407" s="139">
        <f t="shared" si="622"/>
        <v>0</v>
      </c>
      <c r="J407" s="139">
        <f t="shared" si="622"/>
        <v>0</v>
      </c>
      <c r="K407" s="139">
        <f t="shared" si="622"/>
        <v>0</v>
      </c>
      <c r="L407" s="139">
        <f t="shared" si="622"/>
        <v>0</v>
      </c>
      <c r="M407" s="139">
        <f t="shared" si="622"/>
        <v>0</v>
      </c>
      <c r="N407" s="139">
        <f t="shared" si="622"/>
        <v>0</v>
      </c>
      <c r="O407" s="139">
        <f t="shared" si="622"/>
        <v>0</v>
      </c>
      <c r="P407" s="139">
        <f t="shared" si="622"/>
        <v>0</v>
      </c>
      <c r="Q407" s="139">
        <f t="shared" si="622"/>
        <v>0</v>
      </c>
      <c r="R407" s="139">
        <f t="shared" si="622"/>
        <v>0</v>
      </c>
      <c r="S407" s="139">
        <f t="shared" si="622"/>
        <v>0</v>
      </c>
      <c r="T407" s="139">
        <f t="shared" si="622"/>
        <v>0</v>
      </c>
      <c r="U407" s="139">
        <f t="shared" si="622"/>
        <v>0</v>
      </c>
      <c r="V407" s="139">
        <f t="shared" si="622"/>
        <v>0</v>
      </c>
      <c r="W407" s="139">
        <f t="shared" si="622"/>
        <v>0</v>
      </c>
      <c r="X407" s="139">
        <f t="shared" si="622"/>
        <v>0</v>
      </c>
      <c r="Y407" s="139">
        <f t="shared" si="622"/>
        <v>0</v>
      </c>
      <c r="Z407" s="139">
        <f>IF(Z404&gt;0,Z403*Z405,0)</f>
        <v>0</v>
      </c>
      <c r="AA407" s="139">
        <f>IF(AA404&gt;0,AA403*AA405,0)</f>
        <v>0</v>
      </c>
      <c r="AB407" s="139">
        <f>IF(AB404&gt;0,AB403*AB405,0)</f>
        <v>0</v>
      </c>
      <c r="AC407" s="139">
        <f>IF(AC404&gt;0,AC403*AC405,0)</f>
        <v>0</v>
      </c>
      <c r="AD407" s="139">
        <f>IF(AD404&gt;0,AD403*AD405,0)</f>
        <v>0</v>
      </c>
    </row>
    <row r="408" spans="1:30">
      <c r="A408" s="10"/>
      <c r="B408" s="10"/>
      <c r="C408" s="76" t="s">
        <v>5</v>
      </c>
      <c r="D408" s="258" t="s">
        <v>21</v>
      </c>
      <c r="E408"/>
      <c r="F408" s="139">
        <v>0</v>
      </c>
      <c r="G408" s="139">
        <f t="shared" ref="G408:AD408" si="623">SUM(G406:G407)</f>
        <v>0</v>
      </c>
      <c r="H408" s="139">
        <f t="shared" si="623"/>
        <v>0</v>
      </c>
      <c r="I408" s="139">
        <f t="shared" si="623"/>
        <v>0</v>
      </c>
      <c r="J408" s="139">
        <f t="shared" si="623"/>
        <v>0</v>
      </c>
      <c r="K408" s="139">
        <f t="shared" si="623"/>
        <v>0</v>
      </c>
      <c r="L408" s="139">
        <f t="shared" si="623"/>
        <v>0</v>
      </c>
      <c r="M408" s="139">
        <f t="shared" si="623"/>
        <v>0</v>
      </c>
      <c r="N408" s="139">
        <f t="shared" si="623"/>
        <v>0</v>
      </c>
      <c r="O408" s="139">
        <f t="shared" si="623"/>
        <v>0</v>
      </c>
      <c r="P408" s="139">
        <f t="shared" si="623"/>
        <v>0</v>
      </c>
      <c r="Q408" s="139">
        <f t="shared" si="623"/>
        <v>0</v>
      </c>
      <c r="R408" s="139">
        <f t="shared" si="623"/>
        <v>0</v>
      </c>
      <c r="S408" s="139">
        <f t="shared" si="623"/>
        <v>0</v>
      </c>
      <c r="T408" s="139">
        <f t="shared" si="623"/>
        <v>0</v>
      </c>
      <c r="U408" s="139">
        <f t="shared" si="623"/>
        <v>0</v>
      </c>
      <c r="V408" s="139">
        <f t="shared" si="623"/>
        <v>0</v>
      </c>
      <c r="W408" s="139">
        <f t="shared" si="623"/>
        <v>0</v>
      </c>
      <c r="X408" s="139">
        <f t="shared" si="623"/>
        <v>0</v>
      </c>
      <c r="Y408" s="139">
        <f t="shared" si="623"/>
        <v>0</v>
      </c>
      <c r="Z408" s="139">
        <f t="shared" si="623"/>
        <v>0</v>
      </c>
      <c r="AA408" s="139">
        <f t="shared" si="623"/>
        <v>0</v>
      </c>
      <c r="AB408" s="139">
        <f t="shared" si="623"/>
        <v>0</v>
      </c>
      <c r="AC408" s="139">
        <f t="shared" si="623"/>
        <v>0</v>
      </c>
      <c r="AD408" s="139">
        <f t="shared" si="623"/>
        <v>0</v>
      </c>
    </row>
    <row r="409" spans="1:30">
      <c r="A409" s="10"/>
      <c r="B409" s="10"/>
      <c r="C409" s="76" t="s">
        <v>164</v>
      </c>
      <c r="D409" s="258" t="s">
        <v>21</v>
      </c>
      <c r="E409"/>
      <c r="F409" s="182">
        <f>LOOKUP(D398,$B$11:$B$20,$F$11:$F$20)</f>
        <v>0</v>
      </c>
      <c r="G409" s="139">
        <f t="shared" ref="G409:AD409" si="624">G403-G408</f>
        <v>0</v>
      </c>
      <c r="H409" s="139">
        <f t="shared" si="624"/>
        <v>0</v>
      </c>
      <c r="I409" s="139">
        <f t="shared" si="624"/>
        <v>0</v>
      </c>
      <c r="J409" s="139">
        <f t="shared" si="624"/>
        <v>0</v>
      </c>
      <c r="K409" s="139">
        <f t="shared" si="624"/>
        <v>0</v>
      </c>
      <c r="L409" s="139">
        <f t="shared" si="624"/>
        <v>0</v>
      </c>
      <c r="M409" s="139">
        <f t="shared" si="624"/>
        <v>0</v>
      </c>
      <c r="N409" s="139">
        <f t="shared" si="624"/>
        <v>0</v>
      </c>
      <c r="O409" s="139">
        <f t="shared" si="624"/>
        <v>0</v>
      </c>
      <c r="P409" s="139">
        <f t="shared" si="624"/>
        <v>0</v>
      </c>
      <c r="Q409" s="139">
        <f t="shared" si="624"/>
        <v>0</v>
      </c>
      <c r="R409" s="139">
        <f t="shared" si="624"/>
        <v>0</v>
      </c>
      <c r="S409" s="139">
        <f t="shared" si="624"/>
        <v>0</v>
      </c>
      <c r="T409" s="139">
        <f t="shared" si="624"/>
        <v>0</v>
      </c>
      <c r="U409" s="139">
        <f t="shared" si="624"/>
        <v>0</v>
      </c>
      <c r="V409" s="139">
        <f t="shared" si="624"/>
        <v>0</v>
      </c>
      <c r="W409" s="139">
        <f t="shared" si="624"/>
        <v>0</v>
      </c>
      <c r="X409" s="139">
        <f t="shared" si="624"/>
        <v>0</v>
      </c>
      <c r="Y409" s="139">
        <f t="shared" si="624"/>
        <v>0</v>
      </c>
      <c r="Z409" s="139">
        <f t="shared" si="624"/>
        <v>0</v>
      </c>
      <c r="AA409" s="139">
        <f t="shared" si="624"/>
        <v>0</v>
      </c>
      <c r="AB409" s="139">
        <f t="shared" si="624"/>
        <v>0</v>
      </c>
      <c r="AC409" s="139">
        <f t="shared" si="624"/>
        <v>0</v>
      </c>
      <c r="AD409" s="139">
        <f t="shared" si="624"/>
        <v>0</v>
      </c>
    </row>
    <row r="410" spans="1:30">
      <c r="A410" s="48"/>
      <c r="B410" s="10"/>
      <c r="C410" s="10"/>
      <c r="D410" s="24"/>
      <c r="E410" s="23"/>
      <c r="F410" s="49"/>
      <c r="G410" s="23"/>
      <c r="H410" s="23"/>
      <c r="I410" s="23"/>
      <c r="J410" s="23"/>
      <c r="K410" s="23"/>
      <c r="L410" s="23"/>
      <c r="M410" s="23"/>
      <c r="N410" s="23"/>
      <c r="O410" s="23"/>
      <c r="P410"/>
      <c r="Q410"/>
      <c r="R410" s="10"/>
      <c r="S410" s="10"/>
      <c r="T410" s="10"/>
      <c r="U410" s="10"/>
    </row>
    <row r="411" spans="1:30">
      <c r="A411" s="48"/>
      <c r="B411" s="10"/>
      <c r="C411" s="10"/>
      <c r="D411" s="24"/>
      <c r="E411" s="23"/>
      <c r="F411" s="49"/>
      <c r="G411" s="23"/>
      <c r="H411" s="23"/>
      <c r="I411" s="23"/>
      <c r="J411" s="23"/>
      <c r="K411" s="23"/>
      <c r="L411" s="23"/>
      <c r="M411" s="23"/>
      <c r="N411" s="23"/>
      <c r="O411" s="23"/>
      <c r="P411"/>
      <c r="Q411"/>
      <c r="R411" s="10"/>
      <c r="S411" s="10"/>
      <c r="T411" s="10"/>
      <c r="U411" s="10"/>
    </row>
    <row r="412" spans="1:30">
      <c r="A412" s="10"/>
      <c r="B412" s="10"/>
      <c r="C412" s="50" t="s">
        <v>6</v>
      </c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/>
      <c r="Q412"/>
      <c r="R412" s="10"/>
      <c r="S412" s="10"/>
      <c r="T412" s="10"/>
      <c r="U412" s="10"/>
    </row>
    <row r="413" spans="1:30">
      <c r="A413" s="5"/>
      <c r="B413" s="5"/>
      <c r="C413" s="77" t="s">
        <v>7</v>
      </c>
      <c r="D413" s="258" t="s">
        <v>21</v>
      </c>
      <c r="E413"/>
      <c r="F413" s="139">
        <v>0</v>
      </c>
      <c r="G413" s="139">
        <f>F417</f>
        <v>0</v>
      </c>
      <c r="H413" s="139">
        <f ca="1">G417</f>
        <v>0</v>
      </c>
      <c r="I413" s="139">
        <f t="shared" ref="I413" ca="1" si="625">H417</f>
        <v>0</v>
      </c>
      <c r="J413" s="139">
        <f t="shared" ref="J413" ca="1" si="626">I417</f>
        <v>0</v>
      </c>
      <c r="K413" s="142">
        <f t="shared" ref="K413" ca="1" si="627">J417</f>
        <v>0</v>
      </c>
      <c r="L413" s="142">
        <f t="shared" ref="L413" ca="1" si="628">K417</f>
        <v>0</v>
      </c>
      <c r="M413" s="142">
        <f t="shared" ref="M413" ca="1" si="629">L417</f>
        <v>0</v>
      </c>
      <c r="N413" s="142">
        <f t="shared" ref="N413" ca="1" si="630">M417</f>
        <v>0</v>
      </c>
      <c r="O413" s="142">
        <f t="shared" ref="O413" ca="1" si="631">N417</f>
        <v>0</v>
      </c>
      <c r="P413" s="142">
        <f t="shared" ref="P413" ca="1" si="632">O417</f>
        <v>0</v>
      </c>
      <c r="Q413" s="142">
        <f t="shared" ref="Q413" ca="1" si="633">P417</f>
        <v>0</v>
      </c>
      <c r="R413" s="142">
        <f t="shared" ref="R413" ca="1" si="634">Q417</f>
        <v>0</v>
      </c>
      <c r="S413" s="142">
        <f t="shared" ref="S413" ca="1" si="635">R417</f>
        <v>0</v>
      </c>
      <c r="T413" s="142">
        <f t="shared" ref="T413" ca="1" si="636">S417</f>
        <v>0</v>
      </c>
      <c r="U413" s="142">
        <f t="shared" ref="U413" ca="1" si="637">T417</f>
        <v>0</v>
      </c>
      <c r="V413" s="142">
        <f t="shared" ref="V413" ca="1" si="638">U417</f>
        <v>0</v>
      </c>
      <c r="W413" s="142">
        <f t="shared" ref="W413" ca="1" si="639">V417</f>
        <v>0</v>
      </c>
      <c r="X413" s="142">
        <f t="shared" ref="X413" ca="1" si="640">W417</f>
        <v>0</v>
      </c>
      <c r="Y413" s="142">
        <f t="shared" ref="Y413" ca="1" si="641">X417</f>
        <v>0</v>
      </c>
      <c r="Z413" s="142">
        <f t="shared" ref="Z413" ca="1" si="642">Y417</f>
        <v>0</v>
      </c>
      <c r="AA413" s="142">
        <f t="shared" ref="AA413" ca="1" si="643">Z417</f>
        <v>0</v>
      </c>
      <c r="AB413" s="142">
        <f t="shared" ref="AB413" ca="1" si="644">AA417</f>
        <v>0</v>
      </c>
      <c r="AC413" s="139">
        <f t="shared" ref="AC413" ca="1" si="645">AB417</f>
        <v>0</v>
      </c>
      <c r="AD413" s="139">
        <f t="shared" ref="AD413" ca="1" si="646">AC417</f>
        <v>0</v>
      </c>
    </row>
    <row r="414" spans="1:30" ht="12" customHeight="1">
      <c r="A414" s="5"/>
      <c r="B414" s="5"/>
      <c r="C414" s="77" t="s">
        <v>4</v>
      </c>
      <c r="D414" s="258" t="s">
        <v>21</v>
      </c>
      <c r="E414"/>
      <c r="F414" s="259"/>
      <c r="G414" s="259"/>
      <c r="H414" s="259"/>
      <c r="I414" s="259"/>
      <c r="J414" s="259"/>
      <c r="K414" s="259"/>
      <c r="L414" s="259"/>
      <c r="M414" s="259"/>
      <c r="N414" s="259"/>
      <c r="O414" s="259"/>
      <c r="P414" s="259"/>
      <c r="Q414" s="259"/>
      <c r="R414" s="259"/>
      <c r="S414" s="259"/>
      <c r="T414" s="259"/>
      <c r="U414" s="259"/>
      <c r="V414" s="259"/>
      <c r="W414" s="259"/>
      <c r="X414" s="259"/>
      <c r="Y414" s="259"/>
      <c r="Z414" s="259"/>
      <c r="AA414" s="259"/>
      <c r="AB414" s="259"/>
      <c r="AC414" s="259"/>
      <c r="AD414" s="259"/>
    </row>
    <row r="415" spans="1:30">
      <c r="A415" s="5"/>
      <c r="B415" s="5"/>
      <c r="C415" s="77" t="s">
        <v>14</v>
      </c>
      <c r="D415" s="258" t="s">
        <v>21</v>
      </c>
      <c r="E415"/>
      <c r="F415" s="139">
        <f>INDEX('Regulatory Asset Base'!J$156:J$165,                    MATCH($C398,'Regulatory Asset Base'!$C$156:$C$165,0))</f>
        <v>0</v>
      </c>
      <c r="G415" s="139">
        <f>INDEX('Regulatory Asset Base'!K$156:K$165,                    MATCH($C398,'Regulatory Asset Base'!$C$156:$C$165,0))</f>
        <v>0</v>
      </c>
      <c r="H415" s="139">
        <f>INDEX('Regulatory Asset Base'!L$156:L$165,                    MATCH($C398,'Regulatory Asset Base'!$C$156:$C$165,0))</f>
        <v>0</v>
      </c>
      <c r="I415" s="139">
        <f>INDEX('Regulatory Asset Base'!M$156:M$165,                    MATCH($C398,'Regulatory Asset Base'!$C$156:$C$165,0))</f>
        <v>0</v>
      </c>
      <c r="J415" s="139">
        <f>INDEX('Regulatory Asset Base'!N$156:N$165,                    MATCH($C398,'Regulatory Asset Base'!$C$156:$C$165,0))</f>
        <v>0</v>
      </c>
      <c r="K415" s="139">
        <f>INDEX('Regulatory Asset Base'!O$156:O$165,                    MATCH($C398,'Regulatory Asset Base'!$C$156:$C$165,0))</f>
        <v>0</v>
      </c>
      <c r="L415" s="139">
        <f>INDEX('Regulatory Asset Base'!P$156:P$165,                    MATCH($C398,'Regulatory Asset Base'!$C$156:$C$165,0))</f>
        <v>0</v>
      </c>
      <c r="M415" s="139">
        <f>INDEX('Regulatory Asset Base'!Q$156:Q$165,                    MATCH($C398,'Regulatory Asset Base'!$C$156:$C$165,0))</f>
        <v>0</v>
      </c>
      <c r="N415" s="139">
        <f>INDEX('Regulatory Asset Base'!R$156:R$165,                    MATCH($C398,'Regulatory Asset Base'!$C$156:$C$165,0))</f>
        <v>0</v>
      </c>
      <c r="O415" s="139">
        <f>INDEX('Regulatory Asset Base'!S$156:S$165,                    MATCH($C398,'Regulatory Asset Base'!$C$156:$C$165,0))</f>
        <v>0</v>
      </c>
      <c r="P415" s="139">
        <f>INDEX('Regulatory Asset Base'!T$156:T$165,                    MATCH($C398,'Regulatory Asset Base'!$C$156:$C$165,0))</f>
        <v>0</v>
      </c>
      <c r="Q415" s="139">
        <f>INDEX('Regulatory Asset Base'!U$156:U$165,                    MATCH($C398,'Regulatory Asset Base'!$C$156:$C$165,0))</f>
        <v>0</v>
      </c>
      <c r="R415" s="139">
        <f>INDEX('Regulatory Asset Base'!V$156:V$165,                    MATCH($C398,'Regulatory Asset Base'!$C$156:$C$165,0))</f>
        <v>0</v>
      </c>
      <c r="S415" s="139">
        <f>INDEX('Regulatory Asset Base'!W$156:W$165,                    MATCH($C398,'Regulatory Asset Base'!$C$156:$C$165,0))</f>
        <v>0</v>
      </c>
      <c r="T415" s="139">
        <f>INDEX('Regulatory Asset Base'!X$156:X$165,                    MATCH($C398,'Regulatory Asset Base'!$C$156:$C$165,0))</f>
        <v>0</v>
      </c>
      <c r="U415" s="139">
        <f>INDEX('Regulatory Asset Base'!Y$156:Y$165,                    MATCH($C398,'Regulatory Asset Base'!$C$156:$C$165,0))</f>
        <v>0</v>
      </c>
      <c r="V415" s="139">
        <f>INDEX('Regulatory Asset Base'!Z$156:Z$165,                    MATCH($C398,'Regulatory Asset Base'!$C$156:$C$165,0))</f>
        <v>0</v>
      </c>
      <c r="W415" s="139">
        <f>INDEX('Regulatory Asset Base'!AA$156:AA$165,                    MATCH($C398,'Regulatory Asset Base'!$C$156:$C$165,0))</f>
        <v>0</v>
      </c>
      <c r="X415" s="139">
        <f>INDEX('Regulatory Asset Base'!AB$156:AB$165,                    MATCH($C398,'Regulatory Asset Base'!$C$156:$C$165,0))</f>
        <v>0</v>
      </c>
      <c r="Y415" s="139">
        <f>INDEX('Regulatory Asset Base'!AC$156:AC$165,                    MATCH($C398,'Regulatory Asset Base'!$C$156:$C$165,0))</f>
        <v>0</v>
      </c>
      <c r="Z415" s="139">
        <f>INDEX('Regulatory Asset Base'!AD$156:AD$165,                    MATCH($C398,'Regulatory Asset Base'!$C$156:$C$165,0))</f>
        <v>0</v>
      </c>
      <c r="AA415" s="139">
        <f>INDEX('Regulatory Asset Base'!AE$156:AE$165,                    MATCH($C398,'Regulatory Asset Base'!$C$156:$C$165,0))</f>
        <v>0</v>
      </c>
      <c r="AB415" s="139">
        <f>INDEX('Regulatory Asset Base'!AF$156:AF$165,                    MATCH($C398,'Regulatory Asset Base'!$C$156:$C$165,0))</f>
        <v>0</v>
      </c>
      <c r="AC415" s="139">
        <f>INDEX('Regulatory Asset Base'!AG$156:AG$165,                    MATCH($C398,'Regulatory Asset Base'!$C$156:$C$165,0))</f>
        <v>0</v>
      </c>
      <c r="AD415" s="139">
        <f>INDEX('Regulatory Asset Base'!AH$156:AH$165,                    MATCH($C398,'Regulatory Asset Base'!$C$156:$C$165,0))</f>
        <v>0</v>
      </c>
    </row>
    <row r="416" spans="1:30">
      <c r="A416" s="5"/>
      <c r="B416" s="5"/>
      <c r="C416" s="77" t="s">
        <v>17</v>
      </c>
      <c r="D416" s="258" t="s">
        <v>21</v>
      </c>
      <c r="E416"/>
      <c r="F416" s="139">
        <f>F447</f>
        <v>0</v>
      </c>
      <c r="G416" s="139">
        <f ca="1">G447</f>
        <v>0</v>
      </c>
      <c r="H416" s="139">
        <f ca="1">H447</f>
        <v>0</v>
      </c>
      <c r="I416" s="139">
        <f t="shared" ref="I416:AD416" ca="1" si="647">I447</f>
        <v>0</v>
      </c>
      <c r="J416" s="139">
        <f t="shared" ca="1" si="647"/>
        <v>0</v>
      </c>
      <c r="K416" s="139">
        <f t="shared" ca="1" si="647"/>
        <v>0</v>
      </c>
      <c r="L416" s="139">
        <f t="shared" ca="1" si="647"/>
        <v>0</v>
      </c>
      <c r="M416" s="139">
        <f t="shared" ca="1" si="647"/>
        <v>0</v>
      </c>
      <c r="N416" s="139">
        <f t="shared" ca="1" si="647"/>
        <v>0</v>
      </c>
      <c r="O416" s="139">
        <f t="shared" ca="1" si="647"/>
        <v>0</v>
      </c>
      <c r="P416" s="139">
        <f t="shared" ca="1" si="647"/>
        <v>0</v>
      </c>
      <c r="Q416" s="139">
        <f t="shared" ca="1" si="647"/>
        <v>0</v>
      </c>
      <c r="R416" s="139">
        <f t="shared" ca="1" si="647"/>
        <v>0</v>
      </c>
      <c r="S416" s="139">
        <f t="shared" ca="1" si="647"/>
        <v>0</v>
      </c>
      <c r="T416" s="139">
        <f t="shared" ca="1" si="647"/>
        <v>0</v>
      </c>
      <c r="U416" s="139">
        <f t="shared" ca="1" si="647"/>
        <v>0</v>
      </c>
      <c r="V416" s="139">
        <f t="shared" ca="1" si="647"/>
        <v>0</v>
      </c>
      <c r="W416" s="139">
        <f t="shared" ca="1" si="647"/>
        <v>0</v>
      </c>
      <c r="X416" s="139">
        <f t="shared" ca="1" si="647"/>
        <v>0</v>
      </c>
      <c r="Y416" s="139">
        <f t="shared" ca="1" si="647"/>
        <v>0</v>
      </c>
      <c r="Z416" s="139">
        <f t="shared" ca="1" si="647"/>
        <v>0</v>
      </c>
      <c r="AA416" s="139">
        <f t="shared" ca="1" si="647"/>
        <v>0</v>
      </c>
      <c r="AB416" s="139">
        <f t="shared" ca="1" si="647"/>
        <v>0</v>
      </c>
      <c r="AC416" s="139">
        <f t="shared" ca="1" si="647"/>
        <v>0</v>
      </c>
      <c r="AD416" s="139">
        <f t="shared" si="647"/>
        <v>0</v>
      </c>
    </row>
    <row r="417" spans="1:30">
      <c r="A417" s="5"/>
      <c r="B417" s="5"/>
      <c r="C417" s="77" t="s">
        <v>8</v>
      </c>
      <c r="D417" s="258" t="s">
        <v>21</v>
      </c>
      <c r="E417"/>
      <c r="F417" s="139">
        <f t="shared" ref="F417:G417" si="648">SUM(F413:F415)-F416</f>
        <v>0</v>
      </c>
      <c r="G417" s="139">
        <f t="shared" ca="1" si="648"/>
        <v>0</v>
      </c>
      <c r="H417" s="139">
        <f ca="1">SUM(H413:H415)-H416</f>
        <v>0</v>
      </c>
      <c r="I417" s="139">
        <f t="shared" ref="I417:J417" ca="1" si="649">SUM(I413:I415)-I416</f>
        <v>0</v>
      </c>
      <c r="J417" s="142">
        <f t="shared" ca="1" si="649"/>
        <v>0</v>
      </c>
      <c r="K417" s="142">
        <f t="shared" ref="K417:M417" ca="1" si="650">SUM(K413:K415)-K416</f>
        <v>0</v>
      </c>
      <c r="L417" s="142">
        <f t="shared" ca="1" si="650"/>
        <v>0</v>
      </c>
      <c r="M417" s="142">
        <f t="shared" ca="1" si="650"/>
        <v>0</v>
      </c>
      <c r="N417" s="142">
        <f t="shared" ref="N417:S417" ca="1" si="651">SUM(N413:N415)-N416</f>
        <v>0</v>
      </c>
      <c r="O417" s="142">
        <f t="shared" ca="1" si="651"/>
        <v>0</v>
      </c>
      <c r="P417" s="142">
        <f t="shared" ca="1" si="651"/>
        <v>0</v>
      </c>
      <c r="Q417" s="142">
        <f t="shared" ca="1" si="651"/>
        <v>0</v>
      </c>
      <c r="R417" s="142">
        <f t="shared" ca="1" si="651"/>
        <v>0</v>
      </c>
      <c r="S417" s="142">
        <f t="shared" ca="1" si="651"/>
        <v>0</v>
      </c>
      <c r="T417" s="142">
        <f t="shared" ref="T417:AD417" ca="1" si="652">SUM(T413:T415)-T416</f>
        <v>0</v>
      </c>
      <c r="U417" s="142">
        <f t="shared" ca="1" si="652"/>
        <v>0</v>
      </c>
      <c r="V417" s="142">
        <f t="shared" ca="1" si="652"/>
        <v>0</v>
      </c>
      <c r="W417" s="142">
        <f t="shared" ca="1" si="652"/>
        <v>0</v>
      </c>
      <c r="X417" s="142">
        <f t="shared" ca="1" si="652"/>
        <v>0</v>
      </c>
      <c r="Y417" s="142">
        <f t="shared" ca="1" si="652"/>
        <v>0</v>
      </c>
      <c r="Z417" s="142">
        <f t="shared" ca="1" si="652"/>
        <v>0</v>
      </c>
      <c r="AA417" s="142">
        <f t="shared" ca="1" si="652"/>
        <v>0</v>
      </c>
      <c r="AB417" s="139">
        <f t="shared" ca="1" si="652"/>
        <v>0</v>
      </c>
      <c r="AC417" s="139">
        <f t="shared" ca="1" si="652"/>
        <v>0</v>
      </c>
      <c r="AD417" s="139">
        <f t="shared" ca="1" si="652"/>
        <v>0</v>
      </c>
    </row>
    <row r="418" spans="1:30">
      <c r="A418"/>
      <c r="B418"/>
      <c r="C418"/>
      <c r="D418" s="25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1:30">
      <c r="A419"/>
      <c r="B419"/>
      <c r="C419"/>
      <c r="D419" s="258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1:30">
      <c r="A420" s="5"/>
      <c r="B420" s="5"/>
      <c r="C420" s="77" t="s">
        <v>15</v>
      </c>
      <c r="D420" s="258" t="s">
        <v>21</v>
      </c>
      <c r="E420"/>
      <c r="F420" s="145">
        <f>F409</f>
        <v>0</v>
      </c>
      <c r="G420" s="142">
        <f ca="1">F420+G415-(G407+G416)</f>
        <v>0</v>
      </c>
      <c r="H420" s="142">
        <f t="shared" ref="H420:AD420" ca="1" si="653">G420+H415-(H407+H416)</f>
        <v>0</v>
      </c>
      <c r="I420" s="142">
        <f t="shared" ca="1" si="653"/>
        <v>0</v>
      </c>
      <c r="J420" s="142">
        <f t="shared" ca="1" si="653"/>
        <v>0</v>
      </c>
      <c r="K420" s="142">
        <f t="shared" ca="1" si="653"/>
        <v>0</v>
      </c>
      <c r="L420" s="142">
        <f t="shared" ca="1" si="653"/>
        <v>0</v>
      </c>
      <c r="M420" s="142">
        <f t="shared" ca="1" si="653"/>
        <v>0</v>
      </c>
      <c r="N420" s="142">
        <f t="shared" ca="1" si="653"/>
        <v>0</v>
      </c>
      <c r="O420" s="142">
        <f t="shared" ca="1" si="653"/>
        <v>0</v>
      </c>
      <c r="P420" s="142">
        <f t="shared" ca="1" si="653"/>
        <v>0</v>
      </c>
      <c r="Q420" s="142">
        <f t="shared" ca="1" si="653"/>
        <v>0</v>
      </c>
      <c r="R420" s="142">
        <f t="shared" ca="1" si="653"/>
        <v>0</v>
      </c>
      <c r="S420" s="142">
        <f t="shared" ca="1" si="653"/>
        <v>0</v>
      </c>
      <c r="T420" s="142">
        <f t="shared" ca="1" si="653"/>
        <v>0</v>
      </c>
      <c r="U420" s="142">
        <f t="shared" ca="1" si="653"/>
        <v>0</v>
      </c>
      <c r="V420" s="142">
        <f t="shared" ca="1" si="653"/>
        <v>0</v>
      </c>
      <c r="W420" s="142">
        <f t="shared" ca="1" si="653"/>
        <v>0</v>
      </c>
      <c r="X420" s="142">
        <f t="shared" ca="1" si="653"/>
        <v>0</v>
      </c>
      <c r="Y420" s="142">
        <f t="shared" ca="1" si="653"/>
        <v>0</v>
      </c>
      <c r="Z420" s="142">
        <f t="shared" ca="1" si="653"/>
        <v>0</v>
      </c>
      <c r="AA420" s="142">
        <f t="shared" ca="1" si="653"/>
        <v>0</v>
      </c>
      <c r="AB420" s="142">
        <f t="shared" ca="1" si="653"/>
        <v>0</v>
      </c>
      <c r="AC420" s="142">
        <f t="shared" ca="1" si="653"/>
        <v>0</v>
      </c>
      <c r="AD420" s="142">
        <f t="shared" ca="1" si="653"/>
        <v>0</v>
      </c>
    </row>
    <row r="421" spans="1:30">
      <c r="A421" s="5"/>
      <c r="B421" s="5"/>
      <c r="C421" s="50" t="s">
        <v>3</v>
      </c>
      <c r="D421" s="258" t="s">
        <v>21</v>
      </c>
      <c r="E421"/>
      <c r="F421" s="139">
        <f t="shared" ref="F421" si="654">(F446+F407)</f>
        <v>0</v>
      </c>
      <c r="G421" s="142">
        <f ca="1">(G407+G416)</f>
        <v>0</v>
      </c>
      <c r="H421" s="142">
        <f ca="1">(H407+H416)</f>
        <v>0</v>
      </c>
      <c r="I421" s="142">
        <f ca="1">(I407+I416)</f>
        <v>0</v>
      </c>
      <c r="J421" s="142">
        <f t="shared" ref="J421:AD421" ca="1" si="655">(J407+J416)</f>
        <v>0</v>
      </c>
      <c r="K421" s="142">
        <f t="shared" ca="1" si="655"/>
        <v>0</v>
      </c>
      <c r="L421" s="142">
        <f t="shared" ca="1" si="655"/>
        <v>0</v>
      </c>
      <c r="M421" s="142">
        <f t="shared" ca="1" si="655"/>
        <v>0</v>
      </c>
      <c r="N421" s="142">
        <f t="shared" ca="1" si="655"/>
        <v>0</v>
      </c>
      <c r="O421" s="142">
        <f t="shared" ca="1" si="655"/>
        <v>0</v>
      </c>
      <c r="P421" s="142">
        <f t="shared" ca="1" si="655"/>
        <v>0</v>
      </c>
      <c r="Q421" s="142">
        <f t="shared" ca="1" si="655"/>
        <v>0</v>
      </c>
      <c r="R421" s="142">
        <f t="shared" ca="1" si="655"/>
        <v>0</v>
      </c>
      <c r="S421" s="142">
        <f t="shared" ca="1" si="655"/>
        <v>0</v>
      </c>
      <c r="T421" s="142">
        <f t="shared" ca="1" si="655"/>
        <v>0</v>
      </c>
      <c r="U421" s="142">
        <f t="shared" ca="1" si="655"/>
        <v>0</v>
      </c>
      <c r="V421" s="142">
        <f t="shared" ca="1" si="655"/>
        <v>0</v>
      </c>
      <c r="W421" s="142">
        <f t="shared" ca="1" si="655"/>
        <v>0</v>
      </c>
      <c r="X421" s="142">
        <f t="shared" ca="1" si="655"/>
        <v>0</v>
      </c>
      <c r="Y421" s="142">
        <f t="shared" ca="1" si="655"/>
        <v>0</v>
      </c>
      <c r="Z421" s="142">
        <f t="shared" ca="1" si="655"/>
        <v>0</v>
      </c>
      <c r="AA421" s="142">
        <f t="shared" ca="1" si="655"/>
        <v>0</v>
      </c>
      <c r="AB421" s="142">
        <f t="shared" ca="1" si="655"/>
        <v>0</v>
      </c>
      <c r="AC421" s="142">
        <f t="shared" ca="1" si="655"/>
        <v>0</v>
      </c>
      <c r="AD421" s="142">
        <f t="shared" si="655"/>
        <v>0</v>
      </c>
    </row>
    <row r="422" spans="1:30">
      <c r="A422" s="51"/>
      <c r="B422" s="25"/>
      <c r="C422" s="5"/>
      <c r="D422"/>
      <c r="E422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5"/>
      <c r="Q422" s="5"/>
      <c r="R422" s="5"/>
      <c r="S422" s="5"/>
      <c r="T422" s="5"/>
      <c r="U422" s="5"/>
    </row>
    <row r="423" spans="1:30">
      <c r="A423" s="3"/>
      <c r="B423" s="7"/>
      <c r="C423" s="26" t="s">
        <v>16</v>
      </c>
      <c r="D423"/>
      <c r="E423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3"/>
    </row>
    <row r="424" spans="1:30">
      <c r="A424" s="3"/>
      <c r="B424" s="7"/>
      <c r="C424" s="26"/>
      <c r="D424"/>
      <c r="E42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30">
      <c r="A425" s="3"/>
      <c r="B425" s="7"/>
      <c r="C425" s="26"/>
      <c r="D425"/>
      <c r="E42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30" ht="13" thickBot="1">
      <c r="A426" s="27"/>
      <c r="B426" s="10"/>
      <c r="C426" s="14" t="s">
        <v>9</v>
      </c>
      <c r="D426"/>
      <c r="E426" s="3" t="str">
        <f>C415</f>
        <v>Additional Asset - nominal value</v>
      </c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</row>
    <row r="427" spans="1:30" ht="12" customHeight="1" thickBot="1">
      <c r="A427" s="28"/>
      <c r="B427" s="10"/>
      <c r="C427" s="31">
        <f>'Input Data'!$F$10</f>
        <v>2024</v>
      </c>
      <c r="D427" s="6" t="s">
        <v>21</v>
      </c>
      <c r="E427" s="186"/>
      <c r="F427" s="141">
        <f>IF(F$4&lt;$C427,0,IF(F$4&gt;=$C427+$D$18,0,$E427/$D$18))</f>
        <v>0</v>
      </c>
      <c r="G427" s="141">
        <f t="shared" ref="G427:AD438" si="656">IF(G$4&lt;$C427,0,IF(G$4&gt;=$C427+$D$18,0,$E427/$D$18))</f>
        <v>0</v>
      </c>
      <c r="H427" s="141">
        <f t="shared" si="656"/>
        <v>0</v>
      </c>
      <c r="I427" s="141">
        <f t="shared" si="656"/>
        <v>0</v>
      </c>
      <c r="J427" s="141">
        <f t="shared" si="656"/>
        <v>0</v>
      </c>
      <c r="K427" s="141">
        <f t="shared" si="656"/>
        <v>0</v>
      </c>
      <c r="L427" s="141">
        <f t="shared" si="656"/>
        <v>0</v>
      </c>
      <c r="M427" s="141">
        <f t="shared" si="656"/>
        <v>0</v>
      </c>
      <c r="N427" s="141">
        <f t="shared" si="656"/>
        <v>0</v>
      </c>
      <c r="O427" s="141">
        <f t="shared" si="656"/>
        <v>0</v>
      </c>
      <c r="P427" s="141">
        <f t="shared" si="656"/>
        <v>0</v>
      </c>
      <c r="Q427" s="141">
        <f t="shared" si="656"/>
        <v>0</v>
      </c>
      <c r="R427" s="141">
        <f t="shared" si="656"/>
        <v>0</v>
      </c>
      <c r="S427" s="141">
        <f t="shared" si="656"/>
        <v>0</v>
      </c>
      <c r="T427" s="141">
        <f t="shared" si="656"/>
        <v>0</v>
      </c>
      <c r="U427" s="141">
        <f t="shared" si="656"/>
        <v>0</v>
      </c>
      <c r="V427" s="141">
        <f t="shared" si="656"/>
        <v>0</v>
      </c>
      <c r="W427" s="141">
        <f t="shared" si="656"/>
        <v>0</v>
      </c>
      <c r="X427" s="141">
        <f t="shared" si="656"/>
        <v>0</v>
      </c>
      <c r="Y427" s="141">
        <f t="shared" si="656"/>
        <v>0</v>
      </c>
      <c r="Z427" s="141">
        <f t="shared" si="656"/>
        <v>0</v>
      </c>
      <c r="AA427" s="141">
        <f t="shared" si="656"/>
        <v>0</v>
      </c>
      <c r="AB427" s="141">
        <f t="shared" si="656"/>
        <v>0</v>
      </c>
      <c r="AC427" s="141">
        <f t="shared" si="656"/>
        <v>0</v>
      </c>
      <c r="AD427" s="141">
        <f t="shared" si="656"/>
        <v>0</v>
      </c>
    </row>
    <row r="428" spans="1:30" ht="13" thickBot="1">
      <c r="A428" s="29"/>
      <c r="B428" s="30"/>
      <c r="C428" s="31">
        <f>C427+1</f>
        <v>2025</v>
      </c>
      <c r="D428" s="6" t="s">
        <v>21</v>
      </c>
      <c r="E428" s="186">
        <f ca="1">OFFSET('Regulatory Asset Base'!$K$156,$D398-1,0)</f>
        <v>0</v>
      </c>
      <c r="F428" s="141">
        <f t="shared" ref="F428:U446" si="657">IF(F$4&lt;$C428,0,IF(F$4&gt;=$C428+$D$18,0,$E428/$D$18))</f>
        <v>0</v>
      </c>
      <c r="G428" s="141">
        <f t="shared" ca="1" si="657"/>
        <v>0</v>
      </c>
      <c r="H428" s="141">
        <f t="shared" ca="1" si="657"/>
        <v>0</v>
      </c>
      <c r="I428" s="141">
        <f t="shared" ca="1" si="657"/>
        <v>0</v>
      </c>
      <c r="J428" s="141">
        <f t="shared" ca="1" si="657"/>
        <v>0</v>
      </c>
      <c r="K428" s="141">
        <f t="shared" ca="1" si="657"/>
        <v>0</v>
      </c>
      <c r="L428" s="141">
        <f t="shared" si="657"/>
        <v>0</v>
      </c>
      <c r="M428" s="141">
        <f t="shared" si="657"/>
        <v>0</v>
      </c>
      <c r="N428" s="141">
        <f t="shared" si="657"/>
        <v>0</v>
      </c>
      <c r="O428" s="141">
        <f t="shared" si="657"/>
        <v>0</v>
      </c>
      <c r="P428" s="141">
        <f t="shared" si="657"/>
        <v>0</v>
      </c>
      <c r="Q428" s="141">
        <f t="shared" si="657"/>
        <v>0</v>
      </c>
      <c r="R428" s="141">
        <f t="shared" si="657"/>
        <v>0</v>
      </c>
      <c r="S428" s="141">
        <f t="shared" si="657"/>
        <v>0</v>
      </c>
      <c r="T428" s="141">
        <f t="shared" si="657"/>
        <v>0</v>
      </c>
      <c r="U428" s="141">
        <f t="shared" si="657"/>
        <v>0</v>
      </c>
      <c r="V428" s="141">
        <f t="shared" si="656"/>
        <v>0</v>
      </c>
      <c r="W428" s="141">
        <f t="shared" si="656"/>
        <v>0</v>
      </c>
      <c r="X428" s="141">
        <f t="shared" si="656"/>
        <v>0</v>
      </c>
      <c r="Y428" s="141">
        <f t="shared" si="656"/>
        <v>0</v>
      </c>
      <c r="Z428" s="141">
        <f t="shared" si="656"/>
        <v>0</v>
      </c>
      <c r="AA428" s="141">
        <f t="shared" si="656"/>
        <v>0</v>
      </c>
      <c r="AB428" s="141">
        <f t="shared" si="656"/>
        <v>0</v>
      </c>
      <c r="AC428" s="141">
        <f t="shared" si="656"/>
        <v>0</v>
      </c>
      <c r="AD428" s="141">
        <f t="shared" si="656"/>
        <v>0</v>
      </c>
    </row>
    <row r="429" spans="1:30" ht="13" thickBot="1">
      <c r="B429" s="9"/>
      <c r="C429" s="31">
        <f t="shared" ref="C429:C446" si="658">C428+1</f>
        <v>2026</v>
      </c>
      <c r="D429" s="6" t="s">
        <v>21</v>
      </c>
      <c r="E429" s="186">
        <f ca="1">OFFSET('Regulatory Asset Base'!$L$156,$D398-1,0)</f>
        <v>0</v>
      </c>
      <c r="F429" s="141">
        <f t="shared" si="657"/>
        <v>0</v>
      </c>
      <c r="G429" s="141">
        <f t="shared" si="656"/>
        <v>0</v>
      </c>
      <c r="H429" s="141">
        <f t="shared" ca="1" si="656"/>
        <v>0</v>
      </c>
      <c r="I429" s="141">
        <f t="shared" ca="1" si="656"/>
        <v>0</v>
      </c>
      <c r="J429" s="141">
        <f t="shared" ca="1" si="656"/>
        <v>0</v>
      </c>
      <c r="K429" s="141">
        <f t="shared" ca="1" si="656"/>
        <v>0</v>
      </c>
      <c r="L429" s="141">
        <f t="shared" ca="1" si="656"/>
        <v>0</v>
      </c>
      <c r="M429" s="141">
        <f t="shared" si="656"/>
        <v>0</v>
      </c>
      <c r="N429" s="141">
        <f t="shared" si="656"/>
        <v>0</v>
      </c>
      <c r="O429" s="141">
        <f t="shared" si="656"/>
        <v>0</v>
      </c>
      <c r="P429" s="141">
        <f t="shared" si="656"/>
        <v>0</v>
      </c>
      <c r="Q429" s="141">
        <f t="shared" si="656"/>
        <v>0</v>
      </c>
      <c r="R429" s="141">
        <f t="shared" si="656"/>
        <v>0</v>
      </c>
      <c r="S429" s="141">
        <f t="shared" si="656"/>
        <v>0</v>
      </c>
      <c r="T429" s="141">
        <f t="shared" si="656"/>
        <v>0</v>
      </c>
      <c r="U429" s="141">
        <f t="shared" si="656"/>
        <v>0</v>
      </c>
      <c r="V429" s="141">
        <f t="shared" si="656"/>
        <v>0</v>
      </c>
      <c r="W429" s="141">
        <f t="shared" si="656"/>
        <v>0</v>
      </c>
      <c r="X429" s="141">
        <f t="shared" si="656"/>
        <v>0</v>
      </c>
      <c r="Y429" s="141">
        <f t="shared" si="656"/>
        <v>0</v>
      </c>
      <c r="Z429" s="141">
        <f t="shared" si="656"/>
        <v>0</v>
      </c>
      <c r="AA429" s="141">
        <f t="shared" si="656"/>
        <v>0</v>
      </c>
      <c r="AB429" s="141">
        <f t="shared" si="656"/>
        <v>0</v>
      </c>
      <c r="AC429" s="141">
        <f t="shared" si="656"/>
        <v>0</v>
      </c>
      <c r="AD429" s="141">
        <f t="shared" si="656"/>
        <v>0</v>
      </c>
    </row>
    <row r="430" spans="1:30" ht="13" thickBot="1">
      <c r="B430" s="9"/>
      <c r="C430" s="31">
        <f t="shared" si="658"/>
        <v>2027</v>
      </c>
      <c r="D430" s="6" t="s">
        <v>21</v>
      </c>
      <c r="E430" s="186">
        <f ca="1">OFFSET('Regulatory Asset Base'!$M$156,$D398-1,0)</f>
        <v>0</v>
      </c>
      <c r="F430" s="141">
        <f t="shared" si="657"/>
        <v>0</v>
      </c>
      <c r="G430" s="141">
        <f t="shared" si="656"/>
        <v>0</v>
      </c>
      <c r="H430" s="141">
        <f t="shared" si="656"/>
        <v>0</v>
      </c>
      <c r="I430" s="141">
        <f t="shared" ca="1" si="656"/>
        <v>0</v>
      </c>
      <c r="J430" s="141">
        <f t="shared" ca="1" si="656"/>
        <v>0</v>
      </c>
      <c r="K430" s="141">
        <f t="shared" ca="1" si="656"/>
        <v>0</v>
      </c>
      <c r="L430" s="141">
        <f t="shared" ca="1" si="656"/>
        <v>0</v>
      </c>
      <c r="M430" s="141">
        <f t="shared" ca="1" si="656"/>
        <v>0</v>
      </c>
      <c r="N430" s="141">
        <f t="shared" si="656"/>
        <v>0</v>
      </c>
      <c r="O430" s="141">
        <f t="shared" si="656"/>
        <v>0</v>
      </c>
      <c r="P430" s="141">
        <f t="shared" si="656"/>
        <v>0</v>
      </c>
      <c r="Q430" s="141">
        <f t="shared" si="656"/>
        <v>0</v>
      </c>
      <c r="R430" s="141">
        <f t="shared" si="656"/>
        <v>0</v>
      </c>
      <c r="S430" s="141">
        <f t="shared" si="656"/>
        <v>0</v>
      </c>
      <c r="T430" s="141">
        <f t="shared" si="656"/>
        <v>0</v>
      </c>
      <c r="U430" s="141">
        <f t="shared" si="656"/>
        <v>0</v>
      </c>
      <c r="V430" s="141">
        <f t="shared" si="656"/>
        <v>0</v>
      </c>
      <c r="W430" s="141">
        <f t="shared" si="656"/>
        <v>0</v>
      </c>
      <c r="X430" s="141">
        <f t="shared" si="656"/>
        <v>0</v>
      </c>
      <c r="Y430" s="141">
        <f t="shared" si="656"/>
        <v>0</v>
      </c>
      <c r="Z430" s="141">
        <f t="shared" si="656"/>
        <v>0</v>
      </c>
      <c r="AA430" s="141">
        <f t="shared" si="656"/>
        <v>0</v>
      </c>
      <c r="AB430" s="141">
        <f t="shared" si="656"/>
        <v>0</v>
      </c>
      <c r="AC430" s="141">
        <f t="shared" si="656"/>
        <v>0</v>
      </c>
      <c r="AD430" s="141">
        <f t="shared" si="656"/>
        <v>0</v>
      </c>
    </row>
    <row r="431" spans="1:30" ht="13" thickBot="1">
      <c r="B431" s="9"/>
      <c r="C431" s="31">
        <f t="shared" si="658"/>
        <v>2028</v>
      </c>
      <c r="D431" s="6" t="s">
        <v>21</v>
      </c>
      <c r="E431" s="186">
        <f ca="1">OFFSET('Regulatory Asset Base'!$N$156,$D398-1,0)</f>
        <v>0</v>
      </c>
      <c r="F431" s="141">
        <f t="shared" si="657"/>
        <v>0</v>
      </c>
      <c r="G431" s="141">
        <f t="shared" si="656"/>
        <v>0</v>
      </c>
      <c r="H431" s="141">
        <f t="shared" si="656"/>
        <v>0</v>
      </c>
      <c r="I431" s="141">
        <f t="shared" si="656"/>
        <v>0</v>
      </c>
      <c r="J431" s="141">
        <f t="shared" ca="1" si="656"/>
        <v>0</v>
      </c>
      <c r="K431" s="141">
        <f t="shared" ca="1" si="656"/>
        <v>0</v>
      </c>
      <c r="L431" s="141">
        <f t="shared" ca="1" si="656"/>
        <v>0</v>
      </c>
      <c r="M431" s="141">
        <f t="shared" ca="1" si="656"/>
        <v>0</v>
      </c>
      <c r="N431" s="141">
        <f t="shared" ca="1" si="656"/>
        <v>0</v>
      </c>
      <c r="O431" s="141">
        <f t="shared" si="656"/>
        <v>0</v>
      </c>
      <c r="P431" s="141">
        <f t="shared" si="656"/>
        <v>0</v>
      </c>
      <c r="Q431" s="141">
        <f t="shared" si="656"/>
        <v>0</v>
      </c>
      <c r="R431" s="141">
        <f t="shared" si="656"/>
        <v>0</v>
      </c>
      <c r="S431" s="141">
        <f t="shared" si="656"/>
        <v>0</v>
      </c>
      <c r="T431" s="141">
        <f t="shared" si="656"/>
        <v>0</v>
      </c>
      <c r="U431" s="141">
        <f t="shared" si="656"/>
        <v>0</v>
      </c>
      <c r="V431" s="141">
        <f t="shared" si="656"/>
        <v>0</v>
      </c>
      <c r="W431" s="141">
        <f t="shared" si="656"/>
        <v>0</v>
      </c>
      <c r="X431" s="141">
        <f t="shared" si="656"/>
        <v>0</v>
      </c>
      <c r="Y431" s="141">
        <f t="shared" si="656"/>
        <v>0</v>
      </c>
      <c r="Z431" s="141">
        <f t="shared" si="656"/>
        <v>0</v>
      </c>
      <c r="AA431" s="141">
        <f t="shared" si="656"/>
        <v>0</v>
      </c>
      <c r="AB431" s="141">
        <f t="shared" si="656"/>
        <v>0</v>
      </c>
      <c r="AC431" s="141">
        <f t="shared" si="656"/>
        <v>0</v>
      </c>
      <c r="AD431" s="141">
        <f t="shared" si="656"/>
        <v>0</v>
      </c>
    </row>
    <row r="432" spans="1:30" ht="13" thickBot="1">
      <c r="B432" s="9"/>
      <c r="C432" s="31">
        <f t="shared" si="658"/>
        <v>2029</v>
      </c>
      <c r="D432" s="6" t="s">
        <v>21</v>
      </c>
      <c r="E432" s="186">
        <f ca="1">OFFSET('Regulatory Asset Base'!$O$156,$D398-1,0)</f>
        <v>0</v>
      </c>
      <c r="F432" s="141">
        <f t="shared" si="657"/>
        <v>0</v>
      </c>
      <c r="G432" s="141">
        <f t="shared" si="656"/>
        <v>0</v>
      </c>
      <c r="H432" s="141">
        <f t="shared" si="656"/>
        <v>0</v>
      </c>
      <c r="I432" s="141">
        <f t="shared" si="656"/>
        <v>0</v>
      </c>
      <c r="J432" s="141">
        <f t="shared" si="656"/>
        <v>0</v>
      </c>
      <c r="K432" s="141">
        <f t="shared" ca="1" si="656"/>
        <v>0</v>
      </c>
      <c r="L432" s="141">
        <f t="shared" ca="1" si="656"/>
        <v>0</v>
      </c>
      <c r="M432" s="141">
        <f t="shared" ca="1" si="656"/>
        <v>0</v>
      </c>
      <c r="N432" s="141">
        <f t="shared" ca="1" si="656"/>
        <v>0</v>
      </c>
      <c r="O432" s="141">
        <f t="shared" ca="1" si="656"/>
        <v>0</v>
      </c>
      <c r="P432" s="141">
        <f t="shared" si="656"/>
        <v>0</v>
      </c>
      <c r="Q432" s="141">
        <f t="shared" si="656"/>
        <v>0</v>
      </c>
      <c r="R432" s="141">
        <f t="shared" si="656"/>
        <v>0</v>
      </c>
      <c r="S432" s="141">
        <f t="shared" si="656"/>
        <v>0</v>
      </c>
      <c r="T432" s="141">
        <f t="shared" si="656"/>
        <v>0</v>
      </c>
      <c r="U432" s="141">
        <f t="shared" si="656"/>
        <v>0</v>
      </c>
      <c r="V432" s="141">
        <f t="shared" si="656"/>
        <v>0</v>
      </c>
      <c r="W432" s="141">
        <f t="shared" si="656"/>
        <v>0</v>
      </c>
      <c r="X432" s="141">
        <f t="shared" si="656"/>
        <v>0</v>
      </c>
      <c r="Y432" s="141">
        <f t="shared" si="656"/>
        <v>0</v>
      </c>
      <c r="Z432" s="141">
        <f t="shared" si="656"/>
        <v>0</v>
      </c>
      <c r="AA432" s="141">
        <f t="shared" si="656"/>
        <v>0</v>
      </c>
      <c r="AB432" s="141">
        <f t="shared" si="656"/>
        <v>0</v>
      </c>
      <c r="AC432" s="141">
        <f t="shared" si="656"/>
        <v>0</v>
      </c>
      <c r="AD432" s="141">
        <f t="shared" si="656"/>
        <v>0</v>
      </c>
    </row>
    <row r="433" spans="1:30" ht="13" thickBot="1">
      <c r="B433" s="9"/>
      <c r="C433" s="31">
        <f t="shared" si="658"/>
        <v>2030</v>
      </c>
      <c r="D433" s="6" t="s">
        <v>21</v>
      </c>
      <c r="E433" s="186">
        <f ca="1">OFFSET('Regulatory Asset Base'!$P$156,$D398-1,0)</f>
        <v>0</v>
      </c>
      <c r="F433" s="141">
        <f t="shared" si="657"/>
        <v>0</v>
      </c>
      <c r="G433" s="141">
        <f t="shared" si="656"/>
        <v>0</v>
      </c>
      <c r="H433" s="141">
        <f t="shared" si="656"/>
        <v>0</v>
      </c>
      <c r="I433" s="141">
        <f t="shared" si="656"/>
        <v>0</v>
      </c>
      <c r="J433" s="141">
        <f t="shared" si="656"/>
        <v>0</v>
      </c>
      <c r="K433" s="141">
        <f t="shared" si="656"/>
        <v>0</v>
      </c>
      <c r="L433" s="141">
        <f t="shared" ca="1" si="656"/>
        <v>0</v>
      </c>
      <c r="M433" s="141">
        <f t="shared" ca="1" si="656"/>
        <v>0</v>
      </c>
      <c r="N433" s="141">
        <f t="shared" ca="1" si="656"/>
        <v>0</v>
      </c>
      <c r="O433" s="141">
        <f t="shared" ca="1" si="656"/>
        <v>0</v>
      </c>
      <c r="P433" s="141">
        <f t="shared" ca="1" si="656"/>
        <v>0</v>
      </c>
      <c r="Q433" s="141">
        <f t="shared" si="656"/>
        <v>0</v>
      </c>
      <c r="R433" s="141">
        <f t="shared" si="656"/>
        <v>0</v>
      </c>
      <c r="S433" s="141">
        <f t="shared" si="656"/>
        <v>0</v>
      </c>
      <c r="T433" s="141">
        <f t="shared" si="656"/>
        <v>0</v>
      </c>
      <c r="U433" s="141">
        <f t="shared" si="656"/>
        <v>0</v>
      </c>
      <c r="V433" s="141">
        <f t="shared" si="656"/>
        <v>0</v>
      </c>
      <c r="W433" s="141">
        <f t="shared" si="656"/>
        <v>0</v>
      </c>
      <c r="X433" s="141">
        <f t="shared" si="656"/>
        <v>0</v>
      </c>
      <c r="Y433" s="141">
        <f t="shared" si="656"/>
        <v>0</v>
      </c>
      <c r="Z433" s="141">
        <f t="shared" si="656"/>
        <v>0</v>
      </c>
      <c r="AA433" s="141">
        <f t="shared" si="656"/>
        <v>0</v>
      </c>
      <c r="AB433" s="141">
        <f t="shared" si="656"/>
        <v>0</v>
      </c>
      <c r="AC433" s="141">
        <f t="shared" si="656"/>
        <v>0</v>
      </c>
      <c r="AD433" s="141">
        <f t="shared" si="656"/>
        <v>0</v>
      </c>
    </row>
    <row r="434" spans="1:30" ht="13" thickBot="1">
      <c r="A434" s="8" t="s">
        <v>10</v>
      </c>
      <c r="B434" s="9"/>
      <c r="C434" s="31">
        <f t="shared" si="658"/>
        <v>2031</v>
      </c>
      <c r="D434" s="6" t="s">
        <v>21</v>
      </c>
      <c r="E434" s="186">
        <f ca="1">OFFSET('Regulatory Asset Base'!$Q$156,$D398-1,0)</f>
        <v>0</v>
      </c>
      <c r="F434" s="141">
        <f t="shared" si="657"/>
        <v>0</v>
      </c>
      <c r="G434" s="141">
        <f t="shared" si="656"/>
        <v>0</v>
      </c>
      <c r="H434" s="141">
        <f t="shared" si="656"/>
        <v>0</v>
      </c>
      <c r="I434" s="141">
        <f t="shared" si="656"/>
        <v>0</v>
      </c>
      <c r="J434" s="141">
        <f t="shared" si="656"/>
        <v>0</v>
      </c>
      <c r="K434" s="141">
        <f t="shared" si="656"/>
        <v>0</v>
      </c>
      <c r="L434" s="141">
        <f t="shared" si="656"/>
        <v>0</v>
      </c>
      <c r="M434" s="141">
        <f t="shared" ca="1" si="656"/>
        <v>0</v>
      </c>
      <c r="N434" s="141">
        <f t="shared" ca="1" si="656"/>
        <v>0</v>
      </c>
      <c r="O434" s="141">
        <f t="shared" ca="1" si="656"/>
        <v>0</v>
      </c>
      <c r="P434" s="141">
        <f t="shared" ca="1" si="656"/>
        <v>0</v>
      </c>
      <c r="Q434" s="141">
        <f t="shared" ca="1" si="656"/>
        <v>0</v>
      </c>
      <c r="R434" s="141">
        <f t="shared" si="656"/>
        <v>0</v>
      </c>
      <c r="S434" s="141">
        <f t="shared" si="656"/>
        <v>0</v>
      </c>
      <c r="T434" s="141">
        <f t="shared" si="656"/>
        <v>0</v>
      </c>
      <c r="U434" s="141">
        <f t="shared" si="656"/>
        <v>0</v>
      </c>
      <c r="V434" s="141">
        <f t="shared" si="656"/>
        <v>0</v>
      </c>
      <c r="W434" s="141">
        <f t="shared" si="656"/>
        <v>0</v>
      </c>
      <c r="X434" s="141">
        <f t="shared" si="656"/>
        <v>0</v>
      </c>
      <c r="Y434" s="141">
        <f t="shared" si="656"/>
        <v>0</v>
      </c>
      <c r="Z434" s="141">
        <f t="shared" si="656"/>
        <v>0</v>
      </c>
      <c r="AA434" s="141">
        <f t="shared" si="656"/>
        <v>0</v>
      </c>
      <c r="AB434" s="141">
        <f t="shared" si="656"/>
        <v>0</v>
      </c>
      <c r="AC434" s="141">
        <f t="shared" si="656"/>
        <v>0</v>
      </c>
      <c r="AD434" s="141">
        <f t="shared" si="656"/>
        <v>0</v>
      </c>
    </row>
    <row r="435" spans="1:30" ht="13" thickBot="1">
      <c r="B435" s="9"/>
      <c r="C435" s="31">
        <f t="shared" si="658"/>
        <v>2032</v>
      </c>
      <c r="D435" s="6" t="s">
        <v>21</v>
      </c>
      <c r="E435" s="186">
        <f ca="1">OFFSET('Regulatory Asset Base'!$R$156,$D398-1,0)</f>
        <v>0</v>
      </c>
      <c r="F435" s="141">
        <f t="shared" si="657"/>
        <v>0</v>
      </c>
      <c r="G435" s="141">
        <f t="shared" si="656"/>
        <v>0</v>
      </c>
      <c r="H435" s="141">
        <f t="shared" si="656"/>
        <v>0</v>
      </c>
      <c r="I435" s="141">
        <f t="shared" si="656"/>
        <v>0</v>
      </c>
      <c r="J435" s="141">
        <f t="shared" si="656"/>
        <v>0</v>
      </c>
      <c r="K435" s="141">
        <f t="shared" si="656"/>
        <v>0</v>
      </c>
      <c r="L435" s="141">
        <f t="shared" si="656"/>
        <v>0</v>
      </c>
      <c r="M435" s="141">
        <f t="shared" si="656"/>
        <v>0</v>
      </c>
      <c r="N435" s="141">
        <f t="shared" ca="1" si="656"/>
        <v>0</v>
      </c>
      <c r="O435" s="141">
        <f t="shared" ca="1" si="656"/>
        <v>0</v>
      </c>
      <c r="P435" s="141">
        <f t="shared" ca="1" si="656"/>
        <v>0</v>
      </c>
      <c r="Q435" s="141">
        <f t="shared" ca="1" si="656"/>
        <v>0</v>
      </c>
      <c r="R435" s="141">
        <f t="shared" ca="1" si="656"/>
        <v>0</v>
      </c>
      <c r="S435" s="141">
        <f t="shared" si="656"/>
        <v>0</v>
      </c>
      <c r="T435" s="141">
        <f t="shared" si="656"/>
        <v>0</v>
      </c>
      <c r="U435" s="141">
        <f t="shared" si="656"/>
        <v>0</v>
      </c>
      <c r="V435" s="141">
        <f t="shared" si="656"/>
        <v>0</v>
      </c>
      <c r="W435" s="141">
        <f t="shared" si="656"/>
        <v>0</v>
      </c>
      <c r="X435" s="141">
        <f t="shared" si="656"/>
        <v>0</v>
      </c>
      <c r="Y435" s="141">
        <f t="shared" si="656"/>
        <v>0</v>
      </c>
      <c r="Z435" s="141">
        <f t="shared" si="656"/>
        <v>0</v>
      </c>
      <c r="AA435" s="141">
        <f t="shared" si="656"/>
        <v>0</v>
      </c>
      <c r="AB435" s="141">
        <f t="shared" si="656"/>
        <v>0</v>
      </c>
      <c r="AC435" s="141">
        <f t="shared" si="656"/>
        <v>0</v>
      </c>
      <c r="AD435" s="141">
        <f t="shared" si="656"/>
        <v>0</v>
      </c>
    </row>
    <row r="436" spans="1:30" ht="13" thickBot="1">
      <c r="B436" s="9"/>
      <c r="C436" s="31">
        <f t="shared" si="658"/>
        <v>2033</v>
      </c>
      <c r="D436" s="6" t="s">
        <v>21</v>
      </c>
      <c r="E436" s="186">
        <f ca="1">OFFSET('Regulatory Asset Base'!$S$156,$D398-1,0)</f>
        <v>0</v>
      </c>
      <c r="F436" s="141">
        <f t="shared" si="657"/>
        <v>0</v>
      </c>
      <c r="G436" s="141">
        <f t="shared" si="656"/>
        <v>0</v>
      </c>
      <c r="H436" s="141">
        <f t="shared" si="656"/>
        <v>0</v>
      </c>
      <c r="I436" s="141">
        <f t="shared" si="656"/>
        <v>0</v>
      </c>
      <c r="J436" s="141">
        <f t="shared" si="656"/>
        <v>0</v>
      </c>
      <c r="K436" s="141">
        <f t="shared" si="656"/>
        <v>0</v>
      </c>
      <c r="L436" s="141">
        <f t="shared" si="656"/>
        <v>0</v>
      </c>
      <c r="M436" s="141">
        <f t="shared" si="656"/>
        <v>0</v>
      </c>
      <c r="N436" s="141">
        <f t="shared" si="656"/>
        <v>0</v>
      </c>
      <c r="O436" s="141">
        <f t="shared" ca="1" si="656"/>
        <v>0</v>
      </c>
      <c r="P436" s="141">
        <f t="shared" ca="1" si="656"/>
        <v>0</v>
      </c>
      <c r="Q436" s="141">
        <f t="shared" ca="1" si="656"/>
        <v>0</v>
      </c>
      <c r="R436" s="141">
        <f t="shared" ca="1" si="656"/>
        <v>0</v>
      </c>
      <c r="S436" s="141">
        <f t="shared" ca="1" si="656"/>
        <v>0</v>
      </c>
      <c r="T436" s="141">
        <f t="shared" si="656"/>
        <v>0</v>
      </c>
      <c r="U436" s="141">
        <f t="shared" si="656"/>
        <v>0</v>
      </c>
      <c r="V436" s="141">
        <f t="shared" si="656"/>
        <v>0</v>
      </c>
      <c r="W436" s="141">
        <f t="shared" si="656"/>
        <v>0</v>
      </c>
      <c r="X436" s="141">
        <f t="shared" si="656"/>
        <v>0</v>
      </c>
      <c r="Y436" s="141">
        <f t="shared" si="656"/>
        <v>0</v>
      </c>
      <c r="Z436" s="141">
        <f t="shared" si="656"/>
        <v>0</v>
      </c>
      <c r="AA436" s="141">
        <f t="shared" si="656"/>
        <v>0</v>
      </c>
      <c r="AB436" s="141">
        <f t="shared" si="656"/>
        <v>0</v>
      </c>
      <c r="AC436" s="141">
        <f t="shared" si="656"/>
        <v>0</v>
      </c>
      <c r="AD436" s="141">
        <f t="shared" si="656"/>
        <v>0</v>
      </c>
    </row>
    <row r="437" spans="1:30" ht="13" thickBot="1">
      <c r="B437" s="9"/>
      <c r="C437" s="31">
        <f t="shared" si="658"/>
        <v>2034</v>
      </c>
      <c r="D437" s="6" t="s">
        <v>21</v>
      </c>
      <c r="E437" s="186">
        <f ca="1">OFFSET('Regulatory Asset Base'!$T$156,$D398-1,0)</f>
        <v>0</v>
      </c>
      <c r="F437" s="141">
        <f t="shared" si="657"/>
        <v>0</v>
      </c>
      <c r="G437" s="141">
        <f t="shared" si="656"/>
        <v>0</v>
      </c>
      <c r="H437" s="141">
        <f t="shared" si="656"/>
        <v>0</v>
      </c>
      <c r="I437" s="141">
        <f t="shared" si="656"/>
        <v>0</v>
      </c>
      <c r="J437" s="141">
        <f t="shared" si="656"/>
        <v>0</v>
      </c>
      <c r="K437" s="141">
        <f t="shared" si="656"/>
        <v>0</v>
      </c>
      <c r="L437" s="141">
        <f t="shared" si="656"/>
        <v>0</v>
      </c>
      <c r="M437" s="141">
        <f t="shared" si="656"/>
        <v>0</v>
      </c>
      <c r="N437" s="141">
        <f t="shared" si="656"/>
        <v>0</v>
      </c>
      <c r="O437" s="141">
        <f t="shared" si="656"/>
        <v>0</v>
      </c>
      <c r="P437" s="141">
        <f t="shared" ca="1" si="656"/>
        <v>0</v>
      </c>
      <c r="Q437" s="141">
        <f t="shared" ca="1" si="656"/>
        <v>0</v>
      </c>
      <c r="R437" s="141">
        <f t="shared" ca="1" si="656"/>
        <v>0</v>
      </c>
      <c r="S437" s="141">
        <f t="shared" ca="1" si="656"/>
        <v>0</v>
      </c>
      <c r="T437" s="141">
        <f t="shared" ca="1" si="656"/>
        <v>0</v>
      </c>
      <c r="U437" s="141">
        <f t="shared" si="656"/>
        <v>0</v>
      </c>
      <c r="V437" s="141">
        <f t="shared" si="656"/>
        <v>0</v>
      </c>
      <c r="W437" s="141">
        <f t="shared" si="656"/>
        <v>0</v>
      </c>
      <c r="X437" s="141">
        <f t="shared" si="656"/>
        <v>0</v>
      </c>
      <c r="Y437" s="141">
        <f t="shared" si="656"/>
        <v>0</v>
      </c>
      <c r="Z437" s="141">
        <f t="shared" si="656"/>
        <v>0</v>
      </c>
      <c r="AA437" s="141">
        <f t="shared" si="656"/>
        <v>0</v>
      </c>
      <c r="AB437" s="141">
        <f t="shared" si="656"/>
        <v>0</v>
      </c>
      <c r="AC437" s="141">
        <f t="shared" si="656"/>
        <v>0</v>
      </c>
      <c r="AD437" s="141">
        <f t="shared" si="656"/>
        <v>0</v>
      </c>
    </row>
    <row r="438" spans="1:30" ht="13" thickBot="1">
      <c r="B438" s="9"/>
      <c r="C438" s="31">
        <f t="shared" si="658"/>
        <v>2035</v>
      </c>
      <c r="D438" s="6" t="s">
        <v>21</v>
      </c>
      <c r="E438" s="186">
        <f ca="1">OFFSET('Regulatory Asset Base'!$U$156,$D398-1,0)</f>
        <v>0</v>
      </c>
      <c r="F438" s="141">
        <f t="shared" si="657"/>
        <v>0</v>
      </c>
      <c r="G438" s="141">
        <f t="shared" si="656"/>
        <v>0</v>
      </c>
      <c r="H438" s="141">
        <f t="shared" si="656"/>
        <v>0</v>
      </c>
      <c r="I438" s="141">
        <f t="shared" si="656"/>
        <v>0</v>
      </c>
      <c r="J438" s="141">
        <f t="shared" si="656"/>
        <v>0</v>
      </c>
      <c r="K438" s="141">
        <f t="shared" si="656"/>
        <v>0</v>
      </c>
      <c r="L438" s="141">
        <f t="shared" si="656"/>
        <v>0</v>
      </c>
      <c r="M438" s="141">
        <f t="shared" ref="G438:AD446" si="659">IF(M$4&lt;$C438,0,IF(M$4&gt;=$C438+$D$18,0,$E438/$D$18))</f>
        <v>0</v>
      </c>
      <c r="N438" s="141">
        <f t="shared" si="659"/>
        <v>0</v>
      </c>
      <c r="O438" s="141">
        <f t="shared" si="659"/>
        <v>0</v>
      </c>
      <c r="P438" s="141">
        <f t="shared" si="659"/>
        <v>0</v>
      </c>
      <c r="Q438" s="141">
        <f t="shared" ca="1" si="659"/>
        <v>0</v>
      </c>
      <c r="R438" s="141">
        <f t="shared" ca="1" si="659"/>
        <v>0</v>
      </c>
      <c r="S438" s="141">
        <f t="shared" ca="1" si="659"/>
        <v>0</v>
      </c>
      <c r="T438" s="141">
        <f t="shared" ca="1" si="659"/>
        <v>0</v>
      </c>
      <c r="U438" s="141">
        <f t="shared" ca="1" si="659"/>
        <v>0</v>
      </c>
      <c r="V438" s="141">
        <f t="shared" si="659"/>
        <v>0</v>
      </c>
      <c r="W438" s="141">
        <f t="shared" si="659"/>
        <v>0</v>
      </c>
      <c r="X438" s="141">
        <f t="shared" si="659"/>
        <v>0</v>
      </c>
      <c r="Y438" s="141">
        <f t="shared" si="659"/>
        <v>0</v>
      </c>
      <c r="Z438" s="141">
        <f t="shared" si="659"/>
        <v>0</v>
      </c>
      <c r="AA438" s="141">
        <f t="shared" si="659"/>
        <v>0</v>
      </c>
      <c r="AB438" s="141">
        <f t="shared" si="659"/>
        <v>0</v>
      </c>
      <c r="AC438" s="141">
        <f t="shared" si="659"/>
        <v>0</v>
      </c>
      <c r="AD438" s="141">
        <f t="shared" si="659"/>
        <v>0</v>
      </c>
    </row>
    <row r="439" spans="1:30" ht="13" thickBot="1">
      <c r="B439" s="9"/>
      <c r="C439" s="31">
        <f t="shared" si="658"/>
        <v>2036</v>
      </c>
      <c r="D439" s="6" t="s">
        <v>21</v>
      </c>
      <c r="E439" s="186">
        <f ca="1">OFFSET('Regulatory Asset Base'!$V$156,$D398-1,0)</f>
        <v>0</v>
      </c>
      <c r="F439" s="141">
        <f t="shared" si="657"/>
        <v>0</v>
      </c>
      <c r="G439" s="141">
        <f t="shared" si="659"/>
        <v>0</v>
      </c>
      <c r="H439" s="141">
        <f t="shared" si="659"/>
        <v>0</v>
      </c>
      <c r="I439" s="141">
        <f t="shared" si="659"/>
        <v>0</v>
      </c>
      <c r="J439" s="141">
        <f t="shared" si="659"/>
        <v>0</v>
      </c>
      <c r="K439" s="141">
        <f t="shared" si="659"/>
        <v>0</v>
      </c>
      <c r="L439" s="141">
        <f t="shared" si="659"/>
        <v>0</v>
      </c>
      <c r="M439" s="141">
        <f t="shared" si="659"/>
        <v>0</v>
      </c>
      <c r="N439" s="141">
        <f t="shared" si="659"/>
        <v>0</v>
      </c>
      <c r="O439" s="141">
        <f t="shared" si="659"/>
        <v>0</v>
      </c>
      <c r="P439" s="141">
        <f t="shared" si="659"/>
        <v>0</v>
      </c>
      <c r="Q439" s="141">
        <f t="shared" si="659"/>
        <v>0</v>
      </c>
      <c r="R439" s="141">
        <f t="shared" ca="1" si="659"/>
        <v>0</v>
      </c>
      <c r="S439" s="141">
        <f t="shared" ca="1" si="659"/>
        <v>0</v>
      </c>
      <c r="T439" s="141">
        <f t="shared" ca="1" si="659"/>
        <v>0</v>
      </c>
      <c r="U439" s="141">
        <f t="shared" ca="1" si="659"/>
        <v>0</v>
      </c>
      <c r="V439" s="141">
        <f t="shared" ca="1" si="659"/>
        <v>0</v>
      </c>
      <c r="W439" s="141">
        <f t="shared" si="659"/>
        <v>0</v>
      </c>
      <c r="X439" s="141">
        <f t="shared" si="659"/>
        <v>0</v>
      </c>
      <c r="Y439" s="141">
        <f t="shared" si="659"/>
        <v>0</v>
      </c>
      <c r="Z439" s="141">
        <f t="shared" si="659"/>
        <v>0</v>
      </c>
      <c r="AA439" s="141">
        <f t="shared" si="659"/>
        <v>0</v>
      </c>
      <c r="AB439" s="141">
        <f t="shared" si="659"/>
        <v>0</v>
      </c>
      <c r="AC439" s="141">
        <f t="shared" si="659"/>
        <v>0</v>
      </c>
      <c r="AD439" s="141">
        <f t="shared" si="659"/>
        <v>0</v>
      </c>
    </row>
    <row r="440" spans="1:30" ht="13" thickBot="1">
      <c r="B440" s="9"/>
      <c r="C440" s="31">
        <f t="shared" si="658"/>
        <v>2037</v>
      </c>
      <c r="D440" s="6" t="s">
        <v>21</v>
      </c>
      <c r="E440" s="186">
        <f ca="1">OFFSET('Regulatory Asset Base'!$W$156,$D398-1,0)</f>
        <v>0</v>
      </c>
      <c r="F440" s="141">
        <f t="shared" si="657"/>
        <v>0</v>
      </c>
      <c r="G440" s="141">
        <f t="shared" si="659"/>
        <v>0</v>
      </c>
      <c r="H440" s="141">
        <f t="shared" si="659"/>
        <v>0</v>
      </c>
      <c r="I440" s="141">
        <f t="shared" si="659"/>
        <v>0</v>
      </c>
      <c r="J440" s="141">
        <f t="shared" si="659"/>
        <v>0</v>
      </c>
      <c r="K440" s="141">
        <f t="shared" si="659"/>
        <v>0</v>
      </c>
      <c r="L440" s="141">
        <f t="shared" si="659"/>
        <v>0</v>
      </c>
      <c r="M440" s="141">
        <f t="shared" si="659"/>
        <v>0</v>
      </c>
      <c r="N440" s="141">
        <f t="shared" si="659"/>
        <v>0</v>
      </c>
      <c r="O440" s="141">
        <f t="shared" si="659"/>
        <v>0</v>
      </c>
      <c r="P440" s="141">
        <f t="shared" si="659"/>
        <v>0</v>
      </c>
      <c r="Q440" s="141">
        <f t="shared" si="659"/>
        <v>0</v>
      </c>
      <c r="R440" s="141">
        <f t="shared" si="659"/>
        <v>0</v>
      </c>
      <c r="S440" s="141">
        <f t="shared" ca="1" si="659"/>
        <v>0</v>
      </c>
      <c r="T440" s="141">
        <f t="shared" ca="1" si="659"/>
        <v>0</v>
      </c>
      <c r="U440" s="141">
        <f t="shared" ca="1" si="659"/>
        <v>0</v>
      </c>
      <c r="V440" s="141">
        <f t="shared" ca="1" si="659"/>
        <v>0</v>
      </c>
      <c r="W440" s="141">
        <f t="shared" ca="1" si="659"/>
        <v>0</v>
      </c>
      <c r="X440" s="141">
        <f t="shared" si="659"/>
        <v>0</v>
      </c>
      <c r="Y440" s="141">
        <f t="shared" si="659"/>
        <v>0</v>
      </c>
      <c r="Z440" s="141">
        <f t="shared" si="659"/>
        <v>0</v>
      </c>
      <c r="AA440" s="141">
        <f t="shared" si="659"/>
        <v>0</v>
      </c>
      <c r="AB440" s="141">
        <f t="shared" si="659"/>
        <v>0</v>
      </c>
      <c r="AC440" s="141">
        <f t="shared" si="659"/>
        <v>0</v>
      </c>
      <c r="AD440" s="141">
        <f t="shared" si="659"/>
        <v>0</v>
      </c>
    </row>
    <row r="441" spans="1:30" ht="13" thickBot="1">
      <c r="B441" s="9"/>
      <c r="C441" s="31">
        <f t="shared" si="658"/>
        <v>2038</v>
      </c>
      <c r="D441" s="6" t="s">
        <v>21</v>
      </c>
      <c r="E441" s="186">
        <f ca="1">OFFSET('Regulatory Asset Base'!$X$156,$D398-1,0)</f>
        <v>0</v>
      </c>
      <c r="F441" s="141">
        <f t="shared" si="657"/>
        <v>0</v>
      </c>
      <c r="G441" s="141">
        <f t="shared" si="659"/>
        <v>0</v>
      </c>
      <c r="H441" s="141">
        <f t="shared" si="659"/>
        <v>0</v>
      </c>
      <c r="I441" s="141">
        <f t="shared" si="659"/>
        <v>0</v>
      </c>
      <c r="J441" s="141">
        <f t="shared" si="659"/>
        <v>0</v>
      </c>
      <c r="K441" s="141">
        <f t="shared" si="659"/>
        <v>0</v>
      </c>
      <c r="L441" s="141">
        <f t="shared" si="659"/>
        <v>0</v>
      </c>
      <c r="M441" s="141">
        <f t="shared" si="659"/>
        <v>0</v>
      </c>
      <c r="N441" s="141">
        <f t="shared" si="659"/>
        <v>0</v>
      </c>
      <c r="O441" s="141">
        <f t="shared" si="659"/>
        <v>0</v>
      </c>
      <c r="P441" s="141">
        <f t="shared" si="659"/>
        <v>0</v>
      </c>
      <c r="Q441" s="141">
        <f t="shared" si="659"/>
        <v>0</v>
      </c>
      <c r="R441" s="141">
        <f t="shared" si="659"/>
        <v>0</v>
      </c>
      <c r="S441" s="141">
        <f t="shared" si="659"/>
        <v>0</v>
      </c>
      <c r="T441" s="141">
        <f t="shared" ca="1" si="659"/>
        <v>0</v>
      </c>
      <c r="U441" s="141">
        <f t="shared" ca="1" si="659"/>
        <v>0</v>
      </c>
      <c r="V441" s="141">
        <f t="shared" ca="1" si="659"/>
        <v>0</v>
      </c>
      <c r="W441" s="141">
        <f t="shared" ca="1" si="659"/>
        <v>0</v>
      </c>
      <c r="X441" s="141">
        <f t="shared" ca="1" si="659"/>
        <v>0</v>
      </c>
      <c r="Y441" s="141">
        <f t="shared" si="659"/>
        <v>0</v>
      </c>
      <c r="Z441" s="141">
        <f t="shared" si="659"/>
        <v>0</v>
      </c>
      <c r="AA441" s="141">
        <f t="shared" si="659"/>
        <v>0</v>
      </c>
      <c r="AB441" s="141">
        <f t="shared" si="659"/>
        <v>0</v>
      </c>
      <c r="AC441" s="141">
        <f t="shared" si="659"/>
        <v>0</v>
      </c>
      <c r="AD441" s="141">
        <f t="shared" si="659"/>
        <v>0</v>
      </c>
    </row>
    <row r="442" spans="1:30" ht="13" thickBot="1">
      <c r="B442" s="9"/>
      <c r="C442" s="31">
        <f t="shared" si="658"/>
        <v>2039</v>
      </c>
      <c r="D442" s="6" t="s">
        <v>21</v>
      </c>
      <c r="E442" s="186">
        <f ca="1">OFFSET('Regulatory Asset Base'!$Y$156,$D398-1,0)</f>
        <v>0</v>
      </c>
      <c r="F442" s="141">
        <f t="shared" si="657"/>
        <v>0</v>
      </c>
      <c r="G442" s="141">
        <f t="shared" si="659"/>
        <v>0</v>
      </c>
      <c r="H442" s="141">
        <f t="shared" si="659"/>
        <v>0</v>
      </c>
      <c r="I442" s="141">
        <f t="shared" si="659"/>
        <v>0</v>
      </c>
      <c r="J442" s="141">
        <f t="shared" si="659"/>
        <v>0</v>
      </c>
      <c r="K442" s="141">
        <f t="shared" si="659"/>
        <v>0</v>
      </c>
      <c r="L442" s="141">
        <f t="shared" si="659"/>
        <v>0</v>
      </c>
      <c r="M442" s="141">
        <f t="shared" si="659"/>
        <v>0</v>
      </c>
      <c r="N442" s="141">
        <f t="shared" si="659"/>
        <v>0</v>
      </c>
      <c r="O442" s="141">
        <f t="shared" si="659"/>
        <v>0</v>
      </c>
      <c r="P442" s="141">
        <f t="shared" si="659"/>
        <v>0</v>
      </c>
      <c r="Q442" s="141">
        <f t="shared" si="659"/>
        <v>0</v>
      </c>
      <c r="R442" s="141">
        <f t="shared" si="659"/>
        <v>0</v>
      </c>
      <c r="S442" s="141">
        <f t="shared" si="659"/>
        <v>0</v>
      </c>
      <c r="T442" s="141">
        <f t="shared" si="659"/>
        <v>0</v>
      </c>
      <c r="U442" s="141">
        <f t="shared" ca="1" si="659"/>
        <v>0</v>
      </c>
      <c r="V442" s="141">
        <f t="shared" ca="1" si="659"/>
        <v>0</v>
      </c>
      <c r="W442" s="141">
        <f t="shared" ca="1" si="659"/>
        <v>0</v>
      </c>
      <c r="X442" s="141">
        <f t="shared" ca="1" si="659"/>
        <v>0</v>
      </c>
      <c r="Y442" s="141">
        <f t="shared" ca="1" si="659"/>
        <v>0</v>
      </c>
      <c r="Z442" s="141">
        <f t="shared" si="659"/>
        <v>0</v>
      </c>
      <c r="AA442" s="141">
        <f t="shared" si="659"/>
        <v>0</v>
      </c>
      <c r="AB442" s="141">
        <f t="shared" si="659"/>
        <v>0</v>
      </c>
      <c r="AC442" s="141">
        <f t="shared" si="659"/>
        <v>0</v>
      </c>
      <c r="AD442" s="141">
        <f t="shared" si="659"/>
        <v>0</v>
      </c>
    </row>
    <row r="443" spans="1:30" ht="13" thickBot="1">
      <c r="B443" s="9"/>
      <c r="C443" s="31">
        <f t="shared" si="658"/>
        <v>2040</v>
      </c>
      <c r="D443" s="6" t="s">
        <v>21</v>
      </c>
      <c r="E443" s="186">
        <f ca="1">OFFSET('Regulatory Asset Base'!$Z$156,$D398-1,0)</f>
        <v>0</v>
      </c>
      <c r="F443" s="141">
        <f t="shared" si="657"/>
        <v>0</v>
      </c>
      <c r="G443" s="141">
        <f t="shared" si="659"/>
        <v>0</v>
      </c>
      <c r="H443" s="141">
        <f t="shared" si="659"/>
        <v>0</v>
      </c>
      <c r="I443" s="141">
        <f t="shared" si="659"/>
        <v>0</v>
      </c>
      <c r="J443" s="141">
        <f t="shared" si="659"/>
        <v>0</v>
      </c>
      <c r="K443" s="141">
        <f t="shared" si="659"/>
        <v>0</v>
      </c>
      <c r="L443" s="141">
        <f t="shared" si="659"/>
        <v>0</v>
      </c>
      <c r="M443" s="141">
        <f t="shared" si="659"/>
        <v>0</v>
      </c>
      <c r="N443" s="141">
        <f t="shared" si="659"/>
        <v>0</v>
      </c>
      <c r="O443" s="141">
        <f t="shared" si="659"/>
        <v>0</v>
      </c>
      <c r="P443" s="141">
        <f t="shared" si="659"/>
        <v>0</v>
      </c>
      <c r="Q443" s="141">
        <f t="shared" si="659"/>
        <v>0</v>
      </c>
      <c r="R443" s="141">
        <f t="shared" si="659"/>
        <v>0</v>
      </c>
      <c r="S443" s="141">
        <f t="shared" si="659"/>
        <v>0</v>
      </c>
      <c r="T443" s="141">
        <f t="shared" si="659"/>
        <v>0</v>
      </c>
      <c r="U443" s="141">
        <f t="shared" si="659"/>
        <v>0</v>
      </c>
      <c r="V443" s="141">
        <f t="shared" ca="1" si="659"/>
        <v>0</v>
      </c>
      <c r="W443" s="141">
        <f t="shared" ca="1" si="659"/>
        <v>0</v>
      </c>
      <c r="X443" s="141">
        <f t="shared" ca="1" si="659"/>
        <v>0</v>
      </c>
      <c r="Y443" s="141">
        <f t="shared" ca="1" si="659"/>
        <v>0</v>
      </c>
      <c r="Z443" s="141">
        <f t="shared" ca="1" si="659"/>
        <v>0</v>
      </c>
      <c r="AA443" s="141">
        <f t="shared" si="659"/>
        <v>0</v>
      </c>
      <c r="AB443" s="141">
        <f t="shared" si="659"/>
        <v>0</v>
      </c>
      <c r="AC443" s="141">
        <f t="shared" si="659"/>
        <v>0</v>
      </c>
      <c r="AD443" s="141">
        <f t="shared" si="659"/>
        <v>0</v>
      </c>
    </row>
    <row r="444" spans="1:30" ht="13" thickBot="1">
      <c r="B444" s="9"/>
      <c r="C444" s="31">
        <f t="shared" si="658"/>
        <v>2041</v>
      </c>
      <c r="D444" s="6" t="s">
        <v>21</v>
      </c>
      <c r="E444" s="186">
        <f ca="1">OFFSET('Regulatory Asset Base'!$AA$156,$D398-1,0)</f>
        <v>0</v>
      </c>
      <c r="F444" s="141">
        <f t="shared" si="657"/>
        <v>0</v>
      </c>
      <c r="G444" s="141">
        <f t="shared" si="659"/>
        <v>0</v>
      </c>
      <c r="H444" s="141">
        <f t="shared" si="659"/>
        <v>0</v>
      </c>
      <c r="I444" s="141">
        <f t="shared" si="659"/>
        <v>0</v>
      </c>
      <c r="J444" s="141">
        <f t="shared" si="659"/>
        <v>0</v>
      </c>
      <c r="K444" s="141">
        <f t="shared" si="659"/>
        <v>0</v>
      </c>
      <c r="L444" s="141">
        <f t="shared" si="659"/>
        <v>0</v>
      </c>
      <c r="M444" s="141">
        <f t="shared" si="659"/>
        <v>0</v>
      </c>
      <c r="N444" s="141">
        <f t="shared" si="659"/>
        <v>0</v>
      </c>
      <c r="O444" s="141">
        <f t="shared" si="659"/>
        <v>0</v>
      </c>
      <c r="P444" s="141">
        <f t="shared" si="659"/>
        <v>0</v>
      </c>
      <c r="Q444" s="141">
        <f t="shared" si="659"/>
        <v>0</v>
      </c>
      <c r="R444" s="141">
        <f t="shared" si="659"/>
        <v>0</v>
      </c>
      <c r="S444" s="141">
        <f t="shared" si="659"/>
        <v>0</v>
      </c>
      <c r="T444" s="141">
        <f t="shared" si="659"/>
        <v>0</v>
      </c>
      <c r="U444" s="141">
        <f t="shared" si="659"/>
        <v>0</v>
      </c>
      <c r="V444" s="141">
        <f t="shared" si="659"/>
        <v>0</v>
      </c>
      <c r="W444" s="141">
        <f t="shared" ca="1" si="659"/>
        <v>0</v>
      </c>
      <c r="X444" s="141">
        <f t="shared" ca="1" si="659"/>
        <v>0</v>
      </c>
      <c r="Y444" s="141">
        <f t="shared" ca="1" si="659"/>
        <v>0</v>
      </c>
      <c r="Z444" s="141">
        <f t="shared" ca="1" si="659"/>
        <v>0</v>
      </c>
      <c r="AA444" s="141">
        <f t="shared" ca="1" si="659"/>
        <v>0</v>
      </c>
      <c r="AB444" s="141">
        <f t="shared" si="659"/>
        <v>0</v>
      </c>
      <c r="AC444" s="141">
        <f t="shared" si="659"/>
        <v>0</v>
      </c>
      <c r="AD444" s="141">
        <f t="shared" si="659"/>
        <v>0</v>
      </c>
    </row>
    <row r="445" spans="1:30" ht="11.5" customHeight="1" thickBot="1">
      <c r="B445" s="9"/>
      <c r="C445" s="31">
        <f t="shared" si="658"/>
        <v>2042</v>
      </c>
      <c r="D445" s="6" t="s">
        <v>21</v>
      </c>
      <c r="E445" s="186">
        <f ca="1">OFFSET('Regulatory Asset Base'!$AB$156,$D398-1,0)</f>
        <v>0</v>
      </c>
      <c r="F445" s="141">
        <f t="shared" si="657"/>
        <v>0</v>
      </c>
      <c r="G445" s="141">
        <f t="shared" si="659"/>
        <v>0</v>
      </c>
      <c r="H445" s="141">
        <f t="shared" si="659"/>
        <v>0</v>
      </c>
      <c r="I445" s="141">
        <f t="shared" si="659"/>
        <v>0</v>
      </c>
      <c r="J445" s="141">
        <f t="shared" si="659"/>
        <v>0</v>
      </c>
      <c r="K445" s="141">
        <f t="shared" si="659"/>
        <v>0</v>
      </c>
      <c r="L445" s="141">
        <f t="shared" si="659"/>
        <v>0</v>
      </c>
      <c r="M445" s="141">
        <f t="shared" si="659"/>
        <v>0</v>
      </c>
      <c r="N445" s="141">
        <f t="shared" si="659"/>
        <v>0</v>
      </c>
      <c r="O445" s="141">
        <f t="shared" si="659"/>
        <v>0</v>
      </c>
      <c r="P445" s="141">
        <f t="shared" si="659"/>
        <v>0</v>
      </c>
      <c r="Q445" s="141">
        <f t="shared" si="659"/>
        <v>0</v>
      </c>
      <c r="R445" s="141">
        <f t="shared" si="659"/>
        <v>0</v>
      </c>
      <c r="S445" s="141">
        <f t="shared" si="659"/>
        <v>0</v>
      </c>
      <c r="T445" s="141">
        <f t="shared" si="659"/>
        <v>0</v>
      </c>
      <c r="U445" s="141">
        <f t="shared" si="659"/>
        <v>0</v>
      </c>
      <c r="V445" s="141">
        <f t="shared" si="659"/>
        <v>0</v>
      </c>
      <c r="W445" s="141">
        <f t="shared" si="659"/>
        <v>0</v>
      </c>
      <c r="X445" s="141">
        <f t="shared" ca="1" si="659"/>
        <v>0</v>
      </c>
      <c r="Y445" s="141">
        <f t="shared" ca="1" si="659"/>
        <v>0</v>
      </c>
      <c r="Z445" s="141">
        <f t="shared" ca="1" si="659"/>
        <v>0</v>
      </c>
      <c r="AA445" s="141">
        <f t="shared" ca="1" si="659"/>
        <v>0</v>
      </c>
      <c r="AB445" s="141">
        <f t="shared" ca="1" si="659"/>
        <v>0</v>
      </c>
      <c r="AC445" s="141">
        <f t="shared" si="659"/>
        <v>0</v>
      </c>
      <c r="AD445" s="141">
        <f t="shared" si="659"/>
        <v>0</v>
      </c>
    </row>
    <row r="446" spans="1:30" ht="13" thickBot="1">
      <c r="B446" s="9"/>
      <c r="C446" s="31">
        <f t="shared" si="658"/>
        <v>2043</v>
      </c>
      <c r="D446" s="6" t="s">
        <v>21</v>
      </c>
      <c r="E446" s="186">
        <f ca="1">OFFSET('Regulatory Asset Base'!$AC$156,$D398-1,0)</f>
        <v>0</v>
      </c>
      <c r="F446" s="141">
        <f t="shared" si="657"/>
        <v>0</v>
      </c>
      <c r="G446" s="141">
        <f t="shared" si="659"/>
        <v>0</v>
      </c>
      <c r="H446" s="141">
        <f t="shared" si="659"/>
        <v>0</v>
      </c>
      <c r="I446" s="141">
        <f t="shared" si="659"/>
        <v>0</v>
      </c>
      <c r="J446" s="141">
        <f t="shared" si="659"/>
        <v>0</v>
      </c>
      <c r="K446" s="141">
        <f t="shared" si="659"/>
        <v>0</v>
      </c>
      <c r="L446" s="141">
        <f t="shared" si="659"/>
        <v>0</v>
      </c>
      <c r="M446" s="141">
        <f t="shared" si="659"/>
        <v>0</v>
      </c>
      <c r="N446" s="141">
        <f t="shared" si="659"/>
        <v>0</v>
      </c>
      <c r="O446" s="141">
        <f t="shared" si="659"/>
        <v>0</v>
      </c>
      <c r="P446" s="141">
        <f t="shared" si="659"/>
        <v>0</v>
      </c>
      <c r="Q446" s="141">
        <f t="shared" si="659"/>
        <v>0</v>
      </c>
      <c r="R446" s="141">
        <f t="shared" si="659"/>
        <v>0</v>
      </c>
      <c r="S446" s="141">
        <f t="shared" si="659"/>
        <v>0</v>
      </c>
      <c r="T446" s="141">
        <f t="shared" si="659"/>
        <v>0</v>
      </c>
      <c r="U446" s="141">
        <f t="shared" si="659"/>
        <v>0</v>
      </c>
      <c r="V446" s="141">
        <f t="shared" si="659"/>
        <v>0</v>
      </c>
      <c r="W446" s="141">
        <f t="shared" si="659"/>
        <v>0</v>
      </c>
      <c r="X446" s="141">
        <f t="shared" si="659"/>
        <v>0</v>
      </c>
      <c r="Y446" s="141">
        <f t="shared" ca="1" si="659"/>
        <v>0</v>
      </c>
      <c r="Z446" s="141">
        <f t="shared" ca="1" si="659"/>
        <v>0</v>
      </c>
      <c r="AA446" s="141">
        <f t="shared" ca="1" si="659"/>
        <v>0</v>
      </c>
      <c r="AB446" s="141">
        <f t="shared" ca="1" si="659"/>
        <v>0</v>
      </c>
      <c r="AC446" s="141">
        <f t="shared" ca="1" si="659"/>
        <v>0</v>
      </c>
      <c r="AD446" s="141">
        <f t="shared" si="659"/>
        <v>0</v>
      </c>
    </row>
    <row r="447" spans="1:30" s="54" customFormat="1" ht="13.5" thickBot="1">
      <c r="A447" s="184"/>
      <c r="B447" s="185"/>
      <c r="C447" s="183" t="s">
        <v>166</v>
      </c>
      <c r="D447" s="6" t="s">
        <v>21</v>
      </c>
      <c r="E447" s="187"/>
      <c r="F447" s="188">
        <f>SUM(F427:F446)</f>
        <v>0</v>
      </c>
      <c r="G447" s="188">
        <f t="shared" ref="G447" ca="1" si="660">SUM(G427:G446)</f>
        <v>0</v>
      </c>
      <c r="H447" s="188">
        <f t="shared" ref="H447" ca="1" si="661">SUM(H427:H446)</f>
        <v>0</v>
      </c>
      <c r="I447" s="188">
        <f t="shared" ref="I447" ca="1" si="662">SUM(I427:I446)</f>
        <v>0</v>
      </c>
      <c r="J447" s="188">
        <f t="shared" ref="J447" ca="1" si="663">SUM(J427:J446)</f>
        <v>0</v>
      </c>
      <c r="K447" s="188">
        <f t="shared" ref="K447" ca="1" si="664">SUM(K427:K446)</f>
        <v>0</v>
      </c>
      <c r="L447" s="188">
        <f t="shared" ref="L447" ca="1" si="665">SUM(L427:L446)</f>
        <v>0</v>
      </c>
      <c r="M447" s="188">
        <f t="shared" ref="M447" ca="1" si="666">SUM(M427:M446)</f>
        <v>0</v>
      </c>
      <c r="N447" s="188">
        <f t="shared" ref="N447" ca="1" si="667">SUM(N427:N446)</f>
        <v>0</v>
      </c>
      <c r="O447" s="188">
        <f t="shared" ref="O447" ca="1" si="668">SUM(O427:O446)</f>
        <v>0</v>
      </c>
      <c r="P447" s="188">
        <f t="shared" ref="P447" ca="1" si="669">SUM(P427:P446)</f>
        <v>0</v>
      </c>
      <c r="Q447" s="188">
        <f t="shared" ref="Q447" ca="1" si="670">SUM(Q427:Q446)</f>
        <v>0</v>
      </c>
      <c r="R447" s="188">
        <f t="shared" ref="R447" ca="1" si="671">SUM(R427:R446)</f>
        <v>0</v>
      </c>
      <c r="S447" s="188">
        <f t="shared" ref="S447" ca="1" si="672">SUM(S427:S446)</f>
        <v>0</v>
      </c>
      <c r="T447" s="188">
        <f t="shared" ref="T447" ca="1" si="673">SUM(T427:T446)</f>
        <v>0</v>
      </c>
      <c r="U447" s="188">
        <f t="shared" ref="U447" ca="1" si="674">SUM(U427:U446)</f>
        <v>0</v>
      </c>
      <c r="V447" s="188">
        <f t="shared" ref="V447" ca="1" si="675">SUM(V427:V446)</f>
        <v>0</v>
      </c>
      <c r="W447" s="188">
        <f t="shared" ref="W447" ca="1" si="676">SUM(W427:W446)</f>
        <v>0</v>
      </c>
      <c r="X447" s="188">
        <f t="shared" ref="X447" ca="1" si="677">SUM(X427:X446)</f>
        <v>0</v>
      </c>
      <c r="Y447" s="188">
        <f t="shared" ref="Y447" ca="1" si="678">SUM(Y427:Y446)</f>
        <v>0</v>
      </c>
      <c r="Z447" s="188">
        <f t="shared" ref="Z447" ca="1" si="679">SUM(Z427:Z446)</f>
        <v>0</v>
      </c>
      <c r="AA447" s="188">
        <f t="shared" ref="AA447" ca="1" si="680">SUM(AA427:AA446)</f>
        <v>0</v>
      </c>
      <c r="AB447" s="188">
        <f t="shared" ref="AB447" ca="1" si="681">SUM(AB427:AB446)</f>
        <v>0</v>
      </c>
      <c r="AC447" s="188">
        <f t="shared" ref="AC447" ca="1" si="682">SUM(AC427:AC446)</f>
        <v>0</v>
      </c>
      <c r="AD447" s="188">
        <f t="shared" ref="AD447" si="683">SUM(AD427:AD446)</f>
        <v>0</v>
      </c>
    </row>
    <row r="448" spans="1:30">
      <c r="D448" s="18"/>
    </row>
    <row r="450" spans="1:30" s="101" customFormat="1" ht="13">
      <c r="A450" s="130"/>
      <c r="B450" s="132">
        <f>D450+2</f>
        <v>11</v>
      </c>
      <c r="C450" s="130" t="str">
        <f>LOOKUP(D450,$B$11:$C$20)</f>
        <v>Vehicles</v>
      </c>
      <c r="D450" s="130">
        <v>9</v>
      </c>
      <c r="E450" s="130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</row>
    <row r="451" spans="1:30">
      <c r="A451" s="46"/>
      <c r="B451" s="14"/>
      <c r="C451" s="13"/>
      <c r="D451" s="21"/>
      <c r="E451" s="12"/>
      <c r="F451" s="3"/>
      <c r="G451" s="2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30" ht="14.5" customHeight="1">
      <c r="A452" s="22"/>
      <c r="B452" s="47"/>
      <c r="C452" s="47" t="s">
        <v>48</v>
      </c>
      <c r="D452" s="12"/>
      <c r="E45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30"/>
      <c r="Q452" s="30"/>
      <c r="R452" s="30"/>
      <c r="S452" s="30"/>
      <c r="T452" s="30"/>
      <c r="U452" s="30"/>
    </row>
    <row r="453" spans="1:30">
      <c r="A453" s="10"/>
      <c r="B453" s="10"/>
      <c r="C453" s="10"/>
      <c r="D453" s="257"/>
      <c r="E453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</row>
    <row r="454" spans="1:30" ht="12" customHeight="1">
      <c r="A454" s="10"/>
      <c r="B454" s="10"/>
      <c r="C454" s="10"/>
      <c r="D454" s="257"/>
      <c r="E454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9"/>
      <c r="AA454" s="139"/>
      <c r="AB454" s="139"/>
      <c r="AC454" s="139"/>
      <c r="AD454" s="139"/>
    </row>
    <row r="455" spans="1:30" ht="11.5" customHeight="1">
      <c r="A455" s="10"/>
      <c r="B455" s="10"/>
      <c r="C455" s="76" t="s">
        <v>165</v>
      </c>
      <c r="D455" s="258" t="s">
        <v>21</v>
      </c>
      <c r="E455"/>
      <c r="F455" s="182">
        <f>LOOKUP(D450,$B$11:$B$20,$F$11:$F$20)</f>
        <v>2930000000</v>
      </c>
      <c r="G455" s="139">
        <f>F455</f>
        <v>2930000000</v>
      </c>
      <c r="H455" s="139">
        <f>G455</f>
        <v>2930000000</v>
      </c>
      <c r="I455" s="139">
        <f t="shared" ref="I455:AD455" si="684">H455</f>
        <v>2930000000</v>
      </c>
      <c r="J455" s="139">
        <f t="shared" si="684"/>
        <v>2930000000</v>
      </c>
      <c r="K455" s="139">
        <f t="shared" si="684"/>
        <v>2930000000</v>
      </c>
      <c r="L455" s="139">
        <f t="shared" si="684"/>
        <v>2930000000</v>
      </c>
      <c r="M455" s="139">
        <f t="shared" si="684"/>
        <v>2930000000</v>
      </c>
      <c r="N455" s="139">
        <f t="shared" si="684"/>
        <v>2930000000</v>
      </c>
      <c r="O455" s="139">
        <f t="shared" si="684"/>
        <v>2930000000</v>
      </c>
      <c r="P455" s="139">
        <f t="shared" si="684"/>
        <v>2930000000</v>
      </c>
      <c r="Q455" s="139">
        <f t="shared" si="684"/>
        <v>2930000000</v>
      </c>
      <c r="R455" s="139">
        <f t="shared" si="684"/>
        <v>2930000000</v>
      </c>
      <c r="S455" s="139">
        <f t="shared" si="684"/>
        <v>2930000000</v>
      </c>
      <c r="T455" s="139">
        <f t="shared" si="684"/>
        <v>2930000000</v>
      </c>
      <c r="U455" s="139">
        <f t="shared" si="684"/>
        <v>2930000000</v>
      </c>
      <c r="V455" s="139">
        <f t="shared" si="684"/>
        <v>2930000000</v>
      </c>
      <c r="W455" s="139">
        <f t="shared" si="684"/>
        <v>2930000000</v>
      </c>
      <c r="X455" s="139">
        <f t="shared" si="684"/>
        <v>2930000000</v>
      </c>
      <c r="Y455" s="139">
        <f t="shared" si="684"/>
        <v>2930000000</v>
      </c>
      <c r="Z455" s="139">
        <f t="shared" si="684"/>
        <v>2930000000</v>
      </c>
      <c r="AA455" s="139">
        <f t="shared" si="684"/>
        <v>2930000000</v>
      </c>
      <c r="AB455" s="139">
        <f t="shared" si="684"/>
        <v>2930000000</v>
      </c>
      <c r="AC455" s="139">
        <f t="shared" si="684"/>
        <v>2930000000</v>
      </c>
      <c r="AD455" s="139">
        <f t="shared" si="684"/>
        <v>2930000000</v>
      </c>
    </row>
    <row r="456" spans="1:30" ht="11.5" customHeight="1">
      <c r="A456" s="10"/>
      <c r="B456" s="10"/>
      <c r="C456" s="76" t="s">
        <v>163</v>
      </c>
      <c r="D456" s="258" t="s">
        <v>21</v>
      </c>
      <c r="E456"/>
      <c r="F456" s="182"/>
      <c r="G456" s="139">
        <f>F461</f>
        <v>2930000000</v>
      </c>
      <c r="H456" s="139">
        <f>G461</f>
        <v>2344000000</v>
      </c>
      <c r="I456" s="139">
        <f t="shared" ref="I456:Z456" si="685">H461</f>
        <v>1758000000</v>
      </c>
      <c r="J456" s="139">
        <f t="shared" si="685"/>
        <v>1172000000</v>
      </c>
      <c r="K456" s="139">
        <f t="shared" si="685"/>
        <v>586000000</v>
      </c>
      <c r="L456" s="139">
        <f t="shared" si="685"/>
        <v>0</v>
      </c>
      <c r="M456" s="139">
        <f t="shared" si="685"/>
        <v>0</v>
      </c>
      <c r="N456" s="139">
        <f t="shared" si="685"/>
        <v>0</v>
      </c>
      <c r="O456" s="139">
        <f t="shared" si="685"/>
        <v>0</v>
      </c>
      <c r="P456" s="139">
        <f t="shared" si="685"/>
        <v>0</v>
      </c>
      <c r="Q456" s="139">
        <f t="shared" si="685"/>
        <v>0</v>
      </c>
      <c r="R456" s="139">
        <f t="shared" si="685"/>
        <v>0</v>
      </c>
      <c r="S456" s="139">
        <f t="shared" si="685"/>
        <v>0</v>
      </c>
      <c r="T456" s="139">
        <f t="shared" si="685"/>
        <v>0</v>
      </c>
      <c r="U456" s="139">
        <f t="shared" si="685"/>
        <v>0</v>
      </c>
      <c r="V456" s="139">
        <f t="shared" si="685"/>
        <v>0</v>
      </c>
      <c r="W456" s="139">
        <f t="shared" si="685"/>
        <v>0</v>
      </c>
      <c r="X456" s="139">
        <f t="shared" si="685"/>
        <v>0</v>
      </c>
      <c r="Y456" s="139">
        <f t="shared" si="685"/>
        <v>0</v>
      </c>
      <c r="Z456" s="139">
        <f t="shared" si="685"/>
        <v>0</v>
      </c>
      <c r="AA456" s="139">
        <f>Z461</f>
        <v>0</v>
      </c>
      <c r="AB456" s="139">
        <f t="shared" ref="AB456:AD456" si="686">AA461</f>
        <v>0</v>
      </c>
      <c r="AC456" s="139">
        <f t="shared" si="686"/>
        <v>0</v>
      </c>
      <c r="AD456" s="139">
        <f t="shared" si="686"/>
        <v>0</v>
      </c>
    </row>
    <row r="457" spans="1:30">
      <c r="A457" s="10"/>
      <c r="B457" s="10"/>
      <c r="C457" s="76" t="s">
        <v>162</v>
      </c>
      <c r="D457" s="258" t="s">
        <v>21</v>
      </c>
      <c r="E457"/>
      <c r="F457" s="140"/>
      <c r="G457" s="140">
        <f t="shared" ref="G457:AD457" si="687">LOOKUP($D450,$B$11:$B$20,$E$11:$E$20)</f>
        <v>0.2</v>
      </c>
      <c r="H457" s="140">
        <f t="shared" si="687"/>
        <v>0.2</v>
      </c>
      <c r="I457" s="140">
        <f t="shared" si="687"/>
        <v>0.2</v>
      </c>
      <c r="J457" s="140">
        <f t="shared" si="687"/>
        <v>0.2</v>
      </c>
      <c r="K457" s="140">
        <f t="shared" si="687"/>
        <v>0.2</v>
      </c>
      <c r="L457" s="140">
        <f t="shared" si="687"/>
        <v>0.2</v>
      </c>
      <c r="M457" s="140">
        <f t="shared" si="687"/>
        <v>0.2</v>
      </c>
      <c r="N457" s="140">
        <f t="shared" si="687"/>
        <v>0.2</v>
      </c>
      <c r="O457" s="140">
        <f t="shared" si="687"/>
        <v>0.2</v>
      </c>
      <c r="P457" s="140">
        <f t="shared" si="687"/>
        <v>0.2</v>
      </c>
      <c r="Q457" s="140">
        <f t="shared" si="687"/>
        <v>0.2</v>
      </c>
      <c r="R457" s="140">
        <f t="shared" si="687"/>
        <v>0.2</v>
      </c>
      <c r="S457" s="140">
        <f t="shared" si="687"/>
        <v>0.2</v>
      </c>
      <c r="T457" s="140">
        <f t="shared" si="687"/>
        <v>0.2</v>
      </c>
      <c r="U457" s="140">
        <f t="shared" si="687"/>
        <v>0.2</v>
      </c>
      <c r="V457" s="140">
        <f t="shared" si="687"/>
        <v>0.2</v>
      </c>
      <c r="W457" s="140">
        <f t="shared" si="687"/>
        <v>0.2</v>
      </c>
      <c r="X457" s="140">
        <f t="shared" si="687"/>
        <v>0.2</v>
      </c>
      <c r="Y457" s="140">
        <f t="shared" si="687"/>
        <v>0.2</v>
      </c>
      <c r="Z457" s="140">
        <f t="shared" si="687"/>
        <v>0.2</v>
      </c>
      <c r="AA457" s="140">
        <f t="shared" si="687"/>
        <v>0.2</v>
      </c>
      <c r="AB457" s="140">
        <f t="shared" si="687"/>
        <v>0.2</v>
      </c>
      <c r="AC457" s="140">
        <f t="shared" si="687"/>
        <v>0.2</v>
      </c>
      <c r="AD457" s="140">
        <f t="shared" si="687"/>
        <v>0.2</v>
      </c>
    </row>
    <row r="458" spans="1:30">
      <c r="A458" s="10"/>
      <c r="B458" s="10"/>
      <c r="C458" s="76" t="s">
        <v>13</v>
      </c>
      <c r="D458" s="258" t="s">
        <v>21</v>
      </c>
      <c r="E458"/>
      <c r="F458" s="139">
        <f t="shared" ref="F458:N458" si="688">E460</f>
        <v>0</v>
      </c>
      <c r="G458" s="139">
        <f t="shared" si="688"/>
        <v>0</v>
      </c>
      <c r="H458" s="139">
        <f t="shared" si="688"/>
        <v>586000000</v>
      </c>
      <c r="I458" s="139">
        <f t="shared" si="688"/>
        <v>1172000000</v>
      </c>
      <c r="J458" s="139">
        <f t="shared" si="688"/>
        <v>1758000000</v>
      </c>
      <c r="K458" s="139">
        <f t="shared" si="688"/>
        <v>2344000000</v>
      </c>
      <c r="L458" s="139">
        <f t="shared" si="688"/>
        <v>2930000000</v>
      </c>
      <c r="M458" s="139">
        <f t="shared" si="688"/>
        <v>2930000000</v>
      </c>
      <c r="N458" s="139">
        <f t="shared" si="688"/>
        <v>2930000000</v>
      </c>
      <c r="O458" s="139">
        <f t="shared" ref="O458" si="689">N460</f>
        <v>2930000000</v>
      </c>
      <c r="P458" s="139">
        <f t="shared" ref="P458" si="690">O460</f>
        <v>2930000000</v>
      </c>
      <c r="Q458" s="139">
        <f t="shared" ref="Q458" si="691">P460</f>
        <v>2930000000</v>
      </c>
      <c r="R458" s="139">
        <f t="shared" ref="R458" si="692">Q460</f>
        <v>2930000000</v>
      </c>
      <c r="S458" s="139">
        <f t="shared" ref="S458" si="693">R460</f>
        <v>2930000000</v>
      </c>
      <c r="T458" s="139">
        <f t="shared" ref="T458" si="694">S460</f>
        <v>2930000000</v>
      </c>
      <c r="U458" s="139">
        <f t="shared" ref="U458" si="695">T460</f>
        <v>2930000000</v>
      </c>
      <c r="V458" s="139">
        <f t="shared" ref="V458" si="696">U460</f>
        <v>2930000000</v>
      </c>
      <c r="W458" s="139">
        <f t="shared" ref="W458" si="697">V460</f>
        <v>2930000000</v>
      </c>
      <c r="X458" s="139">
        <f t="shared" ref="X458" si="698">W460</f>
        <v>2930000000</v>
      </c>
      <c r="Y458" s="139">
        <f t="shared" ref="Y458" si="699">X460</f>
        <v>2930000000</v>
      </c>
      <c r="Z458" s="139">
        <f t="shared" ref="Z458" si="700">Y460</f>
        <v>2930000000</v>
      </c>
      <c r="AA458" s="139">
        <f t="shared" ref="AA458" si="701">Z460</f>
        <v>2930000000</v>
      </c>
      <c r="AB458" s="139">
        <f t="shared" ref="AB458" si="702">AA460</f>
        <v>2930000000</v>
      </c>
      <c r="AC458" s="139">
        <f t="shared" ref="AC458" si="703">AB460</f>
        <v>2930000000</v>
      </c>
      <c r="AD458" s="139">
        <f t="shared" ref="AD458" si="704">AC460</f>
        <v>2930000000</v>
      </c>
    </row>
    <row r="459" spans="1:30">
      <c r="A459" s="10"/>
      <c r="B459" s="10"/>
      <c r="C459" s="76" t="s">
        <v>12</v>
      </c>
      <c r="D459" s="258" t="s">
        <v>21</v>
      </c>
      <c r="E459"/>
      <c r="F459" s="139">
        <f t="shared" ref="F459:Y459" si="705">IF(F456&gt;0,F455*F457,0)</f>
        <v>0</v>
      </c>
      <c r="G459" s="139">
        <f t="shared" si="705"/>
        <v>586000000</v>
      </c>
      <c r="H459" s="139">
        <f t="shared" si="705"/>
        <v>586000000</v>
      </c>
      <c r="I459" s="139">
        <f t="shared" si="705"/>
        <v>586000000</v>
      </c>
      <c r="J459" s="139">
        <f t="shared" si="705"/>
        <v>586000000</v>
      </c>
      <c r="K459" s="139">
        <f t="shared" si="705"/>
        <v>586000000</v>
      </c>
      <c r="L459" s="139">
        <f t="shared" si="705"/>
        <v>0</v>
      </c>
      <c r="M459" s="139">
        <f t="shared" si="705"/>
        <v>0</v>
      </c>
      <c r="N459" s="139">
        <f t="shared" si="705"/>
        <v>0</v>
      </c>
      <c r="O459" s="139">
        <f t="shared" si="705"/>
        <v>0</v>
      </c>
      <c r="P459" s="139">
        <f t="shared" si="705"/>
        <v>0</v>
      </c>
      <c r="Q459" s="139">
        <f t="shared" si="705"/>
        <v>0</v>
      </c>
      <c r="R459" s="139">
        <f t="shared" si="705"/>
        <v>0</v>
      </c>
      <c r="S459" s="139">
        <f t="shared" si="705"/>
        <v>0</v>
      </c>
      <c r="T459" s="139">
        <f t="shared" si="705"/>
        <v>0</v>
      </c>
      <c r="U459" s="139">
        <f t="shared" si="705"/>
        <v>0</v>
      </c>
      <c r="V459" s="139">
        <f t="shared" si="705"/>
        <v>0</v>
      </c>
      <c r="W459" s="139">
        <f t="shared" si="705"/>
        <v>0</v>
      </c>
      <c r="X459" s="139">
        <f t="shared" si="705"/>
        <v>0</v>
      </c>
      <c r="Y459" s="139">
        <f t="shared" si="705"/>
        <v>0</v>
      </c>
      <c r="Z459" s="139">
        <f>IF(Z456&gt;0,Z455*Z457,0)</f>
        <v>0</v>
      </c>
      <c r="AA459" s="139">
        <f>IF(AA456&gt;0,AA455*AA457,0)</f>
        <v>0</v>
      </c>
      <c r="AB459" s="139">
        <f>IF(AB456&gt;0,AB455*AB457,0)</f>
        <v>0</v>
      </c>
      <c r="AC459" s="139">
        <f>IF(AC456&gt;0,AC455*AC457,0)</f>
        <v>0</v>
      </c>
      <c r="AD459" s="139">
        <f>IF(AD456&gt;0,AD455*AD457,0)</f>
        <v>0</v>
      </c>
    </row>
    <row r="460" spans="1:30">
      <c r="A460" s="10"/>
      <c r="B460" s="10"/>
      <c r="C460" s="76" t="s">
        <v>5</v>
      </c>
      <c r="D460" s="258" t="s">
        <v>21</v>
      </c>
      <c r="E460"/>
      <c r="F460" s="139">
        <v>0</v>
      </c>
      <c r="G460" s="139">
        <f t="shared" ref="G460:AD460" si="706">SUM(G458:G459)</f>
        <v>586000000</v>
      </c>
      <c r="H460" s="139">
        <f t="shared" si="706"/>
        <v>1172000000</v>
      </c>
      <c r="I460" s="139">
        <f t="shared" si="706"/>
        <v>1758000000</v>
      </c>
      <c r="J460" s="139">
        <f t="shared" si="706"/>
        <v>2344000000</v>
      </c>
      <c r="K460" s="139">
        <f t="shared" si="706"/>
        <v>2930000000</v>
      </c>
      <c r="L460" s="139">
        <f t="shared" si="706"/>
        <v>2930000000</v>
      </c>
      <c r="M460" s="139">
        <f t="shared" si="706"/>
        <v>2930000000</v>
      </c>
      <c r="N460" s="139">
        <f t="shared" si="706"/>
        <v>2930000000</v>
      </c>
      <c r="O460" s="139">
        <f t="shared" si="706"/>
        <v>2930000000</v>
      </c>
      <c r="P460" s="139">
        <f t="shared" si="706"/>
        <v>2930000000</v>
      </c>
      <c r="Q460" s="139">
        <f t="shared" si="706"/>
        <v>2930000000</v>
      </c>
      <c r="R460" s="139">
        <f t="shared" si="706"/>
        <v>2930000000</v>
      </c>
      <c r="S460" s="139">
        <f t="shared" si="706"/>
        <v>2930000000</v>
      </c>
      <c r="T460" s="139">
        <f t="shared" si="706"/>
        <v>2930000000</v>
      </c>
      <c r="U460" s="139">
        <f t="shared" si="706"/>
        <v>2930000000</v>
      </c>
      <c r="V460" s="139">
        <f t="shared" si="706"/>
        <v>2930000000</v>
      </c>
      <c r="W460" s="139">
        <f t="shared" si="706"/>
        <v>2930000000</v>
      </c>
      <c r="X460" s="139">
        <f t="shared" si="706"/>
        <v>2930000000</v>
      </c>
      <c r="Y460" s="139">
        <f t="shared" si="706"/>
        <v>2930000000</v>
      </c>
      <c r="Z460" s="139">
        <f t="shared" si="706"/>
        <v>2930000000</v>
      </c>
      <c r="AA460" s="139">
        <f t="shared" si="706"/>
        <v>2930000000</v>
      </c>
      <c r="AB460" s="139">
        <f t="shared" si="706"/>
        <v>2930000000</v>
      </c>
      <c r="AC460" s="139">
        <f t="shared" si="706"/>
        <v>2930000000</v>
      </c>
      <c r="AD460" s="139">
        <f t="shared" si="706"/>
        <v>2930000000</v>
      </c>
    </row>
    <row r="461" spans="1:30">
      <c r="A461" s="10"/>
      <c r="B461" s="10"/>
      <c r="C461" s="76" t="s">
        <v>164</v>
      </c>
      <c r="D461" s="258" t="s">
        <v>21</v>
      </c>
      <c r="E461"/>
      <c r="F461" s="182">
        <f>LOOKUP(D450,$B$11:$B$20,$F$11:$F$20)</f>
        <v>2930000000</v>
      </c>
      <c r="G461" s="139">
        <f t="shared" ref="G461:AD461" si="707">G455-G460</f>
        <v>2344000000</v>
      </c>
      <c r="H461" s="139">
        <f t="shared" si="707"/>
        <v>1758000000</v>
      </c>
      <c r="I461" s="139">
        <f t="shared" si="707"/>
        <v>1172000000</v>
      </c>
      <c r="J461" s="139">
        <f t="shared" si="707"/>
        <v>586000000</v>
      </c>
      <c r="K461" s="139">
        <f t="shared" si="707"/>
        <v>0</v>
      </c>
      <c r="L461" s="139">
        <f t="shared" si="707"/>
        <v>0</v>
      </c>
      <c r="M461" s="139">
        <f t="shared" si="707"/>
        <v>0</v>
      </c>
      <c r="N461" s="139">
        <f t="shared" si="707"/>
        <v>0</v>
      </c>
      <c r="O461" s="139">
        <f t="shared" si="707"/>
        <v>0</v>
      </c>
      <c r="P461" s="139">
        <f t="shared" si="707"/>
        <v>0</v>
      </c>
      <c r="Q461" s="139">
        <f t="shared" si="707"/>
        <v>0</v>
      </c>
      <c r="R461" s="139">
        <f t="shared" si="707"/>
        <v>0</v>
      </c>
      <c r="S461" s="139">
        <f t="shared" si="707"/>
        <v>0</v>
      </c>
      <c r="T461" s="139">
        <f t="shared" si="707"/>
        <v>0</v>
      </c>
      <c r="U461" s="139">
        <f t="shared" si="707"/>
        <v>0</v>
      </c>
      <c r="V461" s="139">
        <f t="shared" si="707"/>
        <v>0</v>
      </c>
      <c r="W461" s="139">
        <f t="shared" si="707"/>
        <v>0</v>
      </c>
      <c r="X461" s="139">
        <f t="shared" si="707"/>
        <v>0</v>
      </c>
      <c r="Y461" s="139">
        <f t="shared" si="707"/>
        <v>0</v>
      </c>
      <c r="Z461" s="139">
        <f t="shared" si="707"/>
        <v>0</v>
      </c>
      <c r="AA461" s="139">
        <f t="shared" si="707"/>
        <v>0</v>
      </c>
      <c r="AB461" s="139">
        <f t="shared" si="707"/>
        <v>0</v>
      </c>
      <c r="AC461" s="139">
        <f t="shared" si="707"/>
        <v>0</v>
      </c>
      <c r="AD461" s="139">
        <f t="shared" si="707"/>
        <v>0</v>
      </c>
    </row>
    <row r="462" spans="1:30">
      <c r="A462" s="48"/>
      <c r="B462" s="10"/>
      <c r="C462" s="10"/>
      <c r="D462" s="24"/>
      <c r="E462" s="23"/>
      <c r="F462" s="49"/>
      <c r="G462" s="23"/>
      <c r="H462" s="23"/>
      <c r="I462" s="23"/>
      <c r="J462" s="23"/>
      <c r="K462" s="23"/>
      <c r="L462" s="23"/>
      <c r="M462" s="23"/>
      <c r="N462" s="23"/>
      <c r="O462" s="23"/>
      <c r="P462"/>
      <c r="Q462"/>
      <c r="R462" s="10"/>
      <c r="S462" s="10"/>
      <c r="T462" s="10"/>
      <c r="U462" s="10"/>
    </row>
    <row r="463" spans="1:30">
      <c r="A463" s="48"/>
      <c r="B463" s="10"/>
      <c r="C463" s="10"/>
      <c r="D463" s="24"/>
      <c r="E463" s="23"/>
      <c r="F463" s="49"/>
      <c r="G463" s="23"/>
      <c r="H463" s="23"/>
      <c r="I463" s="23"/>
      <c r="J463" s="23"/>
      <c r="K463" s="23"/>
      <c r="L463" s="23"/>
      <c r="M463" s="23"/>
      <c r="N463" s="23"/>
      <c r="O463" s="23"/>
      <c r="P463"/>
      <c r="Q463"/>
      <c r="R463" s="10"/>
      <c r="S463" s="10"/>
      <c r="T463" s="10"/>
      <c r="U463" s="10"/>
    </row>
    <row r="464" spans="1:30">
      <c r="A464" s="10"/>
      <c r="B464" s="10"/>
      <c r="C464" s="50" t="s">
        <v>6</v>
      </c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/>
      <c r="Q464"/>
      <c r="R464" s="10"/>
      <c r="S464" s="10"/>
      <c r="T464" s="10"/>
      <c r="U464" s="10"/>
    </row>
    <row r="465" spans="1:30">
      <c r="A465" s="5"/>
      <c r="B465" s="5"/>
      <c r="C465" s="77" t="s">
        <v>7</v>
      </c>
      <c r="D465" s="258" t="s">
        <v>21</v>
      </c>
      <c r="E465"/>
      <c r="F465" s="139">
        <v>0</v>
      </c>
      <c r="G465" s="139">
        <f>F469</f>
        <v>0</v>
      </c>
      <c r="H465" s="139">
        <f ca="1">G469</f>
        <v>29473684.210526317</v>
      </c>
      <c r="I465" s="139">
        <f t="shared" ref="I465" ca="1" si="708">H469</f>
        <v>111305263.15789473</v>
      </c>
      <c r="J465" s="139">
        <f t="shared" ref="J465" ca="1" si="709">I469</f>
        <v>81636842.105263144</v>
      </c>
      <c r="K465" s="142">
        <f t="shared" ref="K465" ca="1" si="710">J469</f>
        <v>230306083.3902939</v>
      </c>
      <c r="L465" s="142">
        <f t="shared" ref="L465" ca="1" si="711">K469</f>
        <v>283481818.18181819</v>
      </c>
      <c r="M465" s="142">
        <f t="shared" ref="M465" ca="1" si="712">L469</f>
        <v>352240259.74025977</v>
      </c>
      <c r="N465" s="142">
        <f t="shared" ref="N465" ca="1" si="713">M469</f>
        <v>273923701.29870129</v>
      </c>
      <c r="O465" s="142">
        <f t="shared" ref="O465" ca="1" si="714">N469</f>
        <v>307617399.26739919</v>
      </c>
      <c r="P465" s="142">
        <f t="shared" ref="P465" ca="1" si="715">O469</f>
        <v>216323868.7782805</v>
      </c>
      <c r="Q465" s="142">
        <f t="shared" ref="Q465" ca="1" si="716">P469</f>
        <v>115711010.55806935</v>
      </c>
      <c r="R465" s="142">
        <f t="shared" ref="R465" ca="1" si="717">Q469</f>
        <v>196084263.4489693</v>
      </c>
      <c r="S465" s="142">
        <f t="shared" ref="S465" ca="1" si="718">R469</f>
        <v>251679738.56209147</v>
      </c>
      <c r="T465" s="142">
        <f t="shared" ref="T465" ca="1" si="719">S469</f>
        <v>173888888.88888887</v>
      </c>
      <c r="U465" s="142">
        <f t="shared" ref="U465" ca="1" si="720">T469</f>
        <v>104333333.33333331</v>
      </c>
      <c r="V465" s="142">
        <f t="shared" ref="V465" ca="1" si="721">U469</f>
        <v>34777777.777777761</v>
      </c>
      <c r="W465" s="142">
        <f t="shared" ref="W465" ca="1" si="722">V469</f>
        <v>213090909.09090906</v>
      </c>
      <c r="X465" s="142">
        <f t="shared" ref="X465" ca="1" si="723">W469</f>
        <v>159818181.81818181</v>
      </c>
      <c r="Y465" s="142">
        <f t="shared" ref="Y465" ca="1" si="724">X469</f>
        <v>262812121.21212119</v>
      </c>
      <c r="Z465" s="142">
        <f t="shared" ref="Z465" ca="1" si="725">Y469</f>
        <v>320492929.29292929</v>
      </c>
      <c r="AA465" s="142">
        <f t="shared" ref="AA465" ca="1" si="726">Z469</f>
        <v>237315151.51515153</v>
      </c>
      <c r="AB465" s="142">
        <f t="shared" ref="AB465" ca="1" si="727">AA469</f>
        <v>160743434.34343436</v>
      </c>
      <c r="AC465" s="139">
        <f t="shared" ref="AC465" ca="1" si="728">AB469</f>
        <v>353838383.83838391</v>
      </c>
      <c r="AD465" s="139">
        <f t="shared" ref="AD465" ca="1" si="729">AC469</f>
        <v>386333333.33333343</v>
      </c>
    </row>
    <row r="466" spans="1:30" ht="12" customHeight="1">
      <c r="A466" s="5"/>
      <c r="B466" s="5"/>
      <c r="C466" s="77" t="s">
        <v>4</v>
      </c>
      <c r="D466" s="258" t="s">
        <v>21</v>
      </c>
      <c r="E466"/>
      <c r="F466" s="259"/>
      <c r="G466" s="259"/>
      <c r="H466" s="259"/>
      <c r="I466" s="259"/>
      <c r="J466" s="259"/>
      <c r="K466" s="259"/>
      <c r="L466" s="259"/>
      <c r="M466" s="259"/>
      <c r="N466" s="259"/>
      <c r="O466" s="259"/>
      <c r="P466" s="259"/>
      <c r="Q466" s="259"/>
      <c r="R466" s="259"/>
      <c r="S466" s="259"/>
      <c r="T466" s="259"/>
      <c r="U466" s="259"/>
      <c r="V466" s="259"/>
      <c r="W466" s="259"/>
      <c r="X466" s="259"/>
      <c r="Y466" s="259"/>
      <c r="Z466" s="259"/>
      <c r="AA466" s="259"/>
      <c r="AB466" s="259"/>
      <c r="AC466" s="259"/>
      <c r="AD466" s="259"/>
    </row>
    <row r="467" spans="1:30">
      <c r="A467" s="5"/>
      <c r="B467" s="5"/>
      <c r="C467" s="77" t="s">
        <v>14</v>
      </c>
      <c r="D467" s="258" t="s">
        <v>21</v>
      </c>
      <c r="E467"/>
      <c r="F467" s="139">
        <f>INDEX('Regulatory Asset Base'!J$156:J$165,                    MATCH($C450,'Regulatory Asset Base'!$C$156:$C$165,0))</f>
        <v>0</v>
      </c>
      <c r="G467" s="139">
        <f>INDEX('Regulatory Asset Base'!K$156:K$165,                    MATCH($C450,'Regulatory Asset Base'!$C$156:$C$165,0))</f>
        <v>36842105.263157897</v>
      </c>
      <c r="H467" s="139">
        <f>INDEX('Regulatory Asset Base'!L$156:L$165,                    MATCH($C450,'Regulatory Asset Base'!$C$156:$C$165,0))</f>
        <v>111500000</v>
      </c>
      <c r="I467" s="139">
        <f>INDEX('Regulatory Asset Base'!M$156:M$165,                    MATCH($C450,'Regulatory Asset Base'!$C$156:$C$165,0))</f>
        <v>0</v>
      </c>
      <c r="J467" s="139">
        <f>INDEX('Regulatory Asset Base'!N$156:N$165,                    MATCH($C450,'Regulatory Asset Base'!$C$156:$C$165,0))</f>
        <v>222922077.92207792</v>
      </c>
      <c r="K467" s="139">
        <f>INDEX('Regulatory Asset Base'!O$156:O$165,                    MATCH($C450,'Regulatory Asset Base'!$C$156:$C$165,0))</f>
        <v>159285714.2857143</v>
      </c>
      <c r="L467" s="139">
        <f>INDEX('Regulatory Asset Base'!P$156:P$165,                    MATCH($C450,'Regulatory Asset Base'!$C$156:$C$165,0))</f>
        <v>209375000</v>
      </c>
      <c r="M467" s="139">
        <f>INDEX('Regulatory Asset Base'!Q$156:Q$165,                    MATCH($C450,'Regulatory Asset Base'!$C$156:$C$165,0))</f>
        <v>50000000</v>
      </c>
      <c r="N467" s="139">
        <f>INDEX('Regulatory Asset Base'!R$156:R$165,                    MATCH($C450,'Regulatory Asset Base'!$C$156:$C$165,0))</f>
        <v>202512820.51282051</v>
      </c>
      <c r="O467" s="139">
        <f>INDEX('Regulatory Asset Base'!S$156:S$165,                    MATCH($C450,'Regulatory Asset Base'!$C$156:$C$165,0))</f>
        <v>41176470.588235296</v>
      </c>
      <c r="P467" s="139">
        <f>INDEX('Regulatory Asset Base'!T$156:T$165,                    MATCH($C450,'Regulatory Asset Base'!$C$156:$C$165,0))</f>
        <v>0</v>
      </c>
      <c r="Q467" s="139">
        <f>INDEX('Regulatory Asset Base'!U$156:U$165,                    MATCH($C450,'Regulatory Asset Base'!$C$156:$C$165,0))</f>
        <v>173888888.8888889</v>
      </c>
      <c r="R467" s="139">
        <f>INDEX('Regulatory Asset Base'!V$156:V$165,                    MATCH($C450,'Regulatory Asset Base'!$C$156:$C$165,0))</f>
        <v>173888888.8888889</v>
      </c>
      <c r="S467" s="139">
        <f>INDEX('Regulatory Asset Base'!W$156:W$165,                    MATCH($C450,'Regulatory Asset Base'!$C$156:$C$165,0))</f>
        <v>0</v>
      </c>
      <c r="T467" s="139">
        <f>INDEX('Regulatory Asset Base'!X$156:X$165,                    MATCH($C450,'Regulatory Asset Base'!$C$156:$C$165,0))</f>
        <v>0</v>
      </c>
      <c r="U467" s="139">
        <f>INDEX('Regulatory Asset Base'!Y$156:Y$165,                    MATCH($C450,'Regulatory Asset Base'!$C$156:$C$165,0))</f>
        <v>0</v>
      </c>
      <c r="V467" s="139">
        <f>INDEX('Regulatory Asset Base'!Z$156:Z$165,                    MATCH($C450,'Regulatory Asset Base'!$C$156:$C$165,0))</f>
        <v>266363636.36363634</v>
      </c>
      <c r="W467" s="139">
        <f>INDEX('Regulatory Asset Base'!AA$156:AA$165,                    MATCH($C450,'Regulatory Asset Base'!$C$156:$C$165,0))</f>
        <v>0</v>
      </c>
      <c r="X467" s="139">
        <f>INDEX('Regulatory Asset Base'!AB$156:AB$165,                    MATCH($C450,'Regulatory Asset Base'!$C$156:$C$165,0))</f>
        <v>195333333.33333331</v>
      </c>
      <c r="Y467" s="139">
        <f>INDEX('Regulatory Asset Base'!AC$156:AC$165,                    MATCH($C450,'Regulatory Asset Base'!$C$156:$C$165,0))</f>
        <v>187525252.52525252</v>
      </c>
      <c r="Z467" s="139">
        <f>INDEX('Regulatory Asset Base'!AD$156:AD$165,                    MATCH($C450,'Regulatory Asset Base'!$C$156:$C$165,0))</f>
        <v>46666666.666666664</v>
      </c>
      <c r="AA467" s="139">
        <f>INDEX('Regulatory Asset Base'!AE$156:AE$165,                    MATCH($C450,'Regulatory Asset Base'!$C$156:$C$165,0))</f>
        <v>0</v>
      </c>
      <c r="AB467" s="139">
        <f>INDEX('Regulatory Asset Base'!AF$156:AF$165,                    MATCH($C450,'Regulatory Asset Base'!$C$156:$C$165,0))</f>
        <v>269666666.66666669</v>
      </c>
      <c r="AC467" s="139">
        <f>INDEX('Regulatory Asset Base'!AG$156:AG$165,                    MATCH($C450,'Regulatory Asset Base'!$C$156:$C$165,0))</f>
        <v>70000000</v>
      </c>
      <c r="AD467" s="139">
        <f>INDEX('Regulatory Asset Base'!AH$156:AH$165,                    MATCH($C450,'Regulatory Asset Base'!$C$156:$C$165,0))</f>
        <v>223000000</v>
      </c>
    </row>
    <row r="468" spans="1:30">
      <c r="A468" s="5"/>
      <c r="B468" s="5"/>
      <c r="C468" s="77" t="s">
        <v>17</v>
      </c>
      <c r="D468" s="258" t="s">
        <v>21</v>
      </c>
      <c r="E468"/>
      <c r="F468" s="139">
        <f>F499</f>
        <v>0</v>
      </c>
      <c r="G468" s="139">
        <f ca="1">G499</f>
        <v>7368421.0526315793</v>
      </c>
      <c r="H468" s="139">
        <f ca="1">H499</f>
        <v>29668421.052631579</v>
      </c>
      <c r="I468" s="139">
        <f t="shared" ref="I468:AD468" ca="1" si="730">I499</f>
        <v>29668421.052631579</v>
      </c>
      <c r="J468" s="139">
        <f t="shared" ca="1" si="730"/>
        <v>74252836.637047172</v>
      </c>
      <c r="K468" s="139">
        <f t="shared" ca="1" si="730"/>
        <v>106109979.49419004</v>
      </c>
      <c r="L468" s="139">
        <f t="shared" ca="1" si="730"/>
        <v>140616558.44155845</v>
      </c>
      <c r="M468" s="139">
        <f t="shared" ca="1" si="730"/>
        <v>128316558.44155845</v>
      </c>
      <c r="N468" s="139">
        <f t="shared" ca="1" si="730"/>
        <v>168819122.54412255</v>
      </c>
      <c r="O468" s="139">
        <f t="shared" ca="1" si="730"/>
        <v>132470001.07735401</v>
      </c>
      <c r="P468" s="139">
        <f t="shared" ca="1" si="730"/>
        <v>100612858.22021115</v>
      </c>
      <c r="Q468" s="139">
        <f t="shared" ca="1" si="730"/>
        <v>93515635.997988939</v>
      </c>
      <c r="R468" s="139">
        <f t="shared" ca="1" si="730"/>
        <v>118293413.77576672</v>
      </c>
      <c r="S468" s="139">
        <f t="shared" ca="1" si="730"/>
        <v>77790849.673202604</v>
      </c>
      <c r="T468" s="139">
        <f t="shared" ca="1" si="730"/>
        <v>69555555.555555552</v>
      </c>
      <c r="U468" s="139">
        <f t="shared" ca="1" si="730"/>
        <v>69555555.555555552</v>
      </c>
      <c r="V468" s="139">
        <f t="shared" ca="1" si="730"/>
        <v>88050505.050505042</v>
      </c>
      <c r="W468" s="139">
        <f t="shared" ca="1" si="730"/>
        <v>53272727.272727266</v>
      </c>
      <c r="X468" s="139">
        <f t="shared" ca="1" si="730"/>
        <v>92339393.939393938</v>
      </c>
      <c r="Y468" s="139">
        <f t="shared" ca="1" si="730"/>
        <v>129844444.44444445</v>
      </c>
      <c r="Z468" s="139">
        <f t="shared" ca="1" si="730"/>
        <v>129844444.44444445</v>
      </c>
      <c r="AA468" s="139">
        <f t="shared" ca="1" si="730"/>
        <v>76571717.171717167</v>
      </c>
      <c r="AB468" s="139">
        <f t="shared" ca="1" si="730"/>
        <v>76571717.171717167</v>
      </c>
      <c r="AC468" s="139">
        <f t="shared" ca="1" si="730"/>
        <v>37505050.505050503</v>
      </c>
      <c r="AD468" s="139">
        <f t="shared" si="730"/>
        <v>0</v>
      </c>
    </row>
    <row r="469" spans="1:30">
      <c r="A469" s="5"/>
      <c r="B469" s="5"/>
      <c r="C469" s="77" t="s">
        <v>8</v>
      </c>
      <c r="D469" s="258" t="s">
        <v>21</v>
      </c>
      <c r="E469"/>
      <c r="F469" s="139">
        <f t="shared" ref="F469:G469" si="731">SUM(F465:F467)-F468</f>
        <v>0</v>
      </c>
      <c r="G469" s="139">
        <f t="shared" ca="1" si="731"/>
        <v>29473684.210526317</v>
      </c>
      <c r="H469" s="139">
        <f ca="1">SUM(H465:H467)-H468</f>
        <v>111305263.15789473</v>
      </c>
      <c r="I469" s="139">
        <f t="shared" ref="I469:J469" ca="1" si="732">SUM(I465:I467)-I468</f>
        <v>81636842.105263144</v>
      </c>
      <c r="J469" s="142">
        <f t="shared" ca="1" si="732"/>
        <v>230306083.3902939</v>
      </c>
      <c r="K469" s="142">
        <f t="shared" ref="K469:M469" ca="1" si="733">SUM(K465:K467)-K468</f>
        <v>283481818.18181819</v>
      </c>
      <c r="L469" s="142">
        <f t="shared" ca="1" si="733"/>
        <v>352240259.74025977</v>
      </c>
      <c r="M469" s="142">
        <f t="shared" ca="1" si="733"/>
        <v>273923701.29870129</v>
      </c>
      <c r="N469" s="142">
        <f t="shared" ref="N469:S469" ca="1" si="734">SUM(N465:N467)-N468</f>
        <v>307617399.26739919</v>
      </c>
      <c r="O469" s="142">
        <f t="shared" ca="1" si="734"/>
        <v>216323868.7782805</v>
      </c>
      <c r="P469" s="142">
        <f t="shared" ca="1" si="734"/>
        <v>115711010.55806935</v>
      </c>
      <c r="Q469" s="142">
        <f t="shared" ca="1" si="734"/>
        <v>196084263.4489693</v>
      </c>
      <c r="R469" s="142">
        <f t="shared" ca="1" si="734"/>
        <v>251679738.56209147</v>
      </c>
      <c r="S469" s="142">
        <f t="shared" ca="1" si="734"/>
        <v>173888888.88888887</v>
      </c>
      <c r="T469" s="142">
        <f t="shared" ref="T469:AD469" ca="1" si="735">SUM(T465:T467)-T468</f>
        <v>104333333.33333331</v>
      </c>
      <c r="U469" s="142">
        <f t="shared" ca="1" si="735"/>
        <v>34777777.777777761</v>
      </c>
      <c r="V469" s="142">
        <f t="shared" ca="1" si="735"/>
        <v>213090909.09090906</v>
      </c>
      <c r="W469" s="142">
        <f t="shared" ca="1" si="735"/>
        <v>159818181.81818181</v>
      </c>
      <c r="X469" s="142">
        <f t="shared" ca="1" si="735"/>
        <v>262812121.21212119</v>
      </c>
      <c r="Y469" s="142">
        <f t="shared" ca="1" si="735"/>
        <v>320492929.29292929</v>
      </c>
      <c r="Z469" s="142">
        <f t="shared" ca="1" si="735"/>
        <v>237315151.51515153</v>
      </c>
      <c r="AA469" s="142">
        <f t="shared" ca="1" si="735"/>
        <v>160743434.34343436</v>
      </c>
      <c r="AB469" s="139">
        <f t="shared" ca="1" si="735"/>
        <v>353838383.83838391</v>
      </c>
      <c r="AC469" s="139">
        <f t="shared" ca="1" si="735"/>
        <v>386333333.33333343</v>
      </c>
      <c r="AD469" s="139">
        <f t="shared" ca="1" si="735"/>
        <v>609333333.33333349</v>
      </c>
    </row>
    <row r="470" spans="1:30">
      <c r="A470"/>
      <c r="B470"/>
      <c r="C470"/>
      <c r="D470" s="258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</row>
    <row r="471" spans="1:30">
      <c r="A471"/>
      <c r="B471"/>
      <c r="C471"/>
      <c r="D471" s="258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</row>
    <row r="472" spans="1:30">
      <c r="A472" s="5"/>
      <c r="B472" s="5"/>
      <c r="C472" s="77" t="s">
        <v>15</v>
      </c>
      <c r="D472" s="258" t="s">
        <v>21</v>
      </c>
      <c r="E472"/>
      <c r="F472" s="145">
        <f>F461</f>
        <v>2930000000</v>
      </c>
      <c r="G472" s="142">
        <f ca="1">F472+G467-(G459+G468)</f>
        <v>2373473684.2105265</v>
      </c>
      <c r="H472" s="142">
        <f t="shared" ref="H472:AD472" ca="1" si="736">G472+H467-(H459+H468)</f>
        <v>1869305263.1578948</v>
      </c>
      <c r="I472" s="142">
        <f t="shared" ca="1" si="736"/>
        <v>1253636842.1052632</v>
      </c>
      <c r="J472" s="142">
        <f t="shared" ca="1" si="736"/>
        <v>816306083.39029396</v>
      </c>
      <c r="K472" s="142">
        <f t="shared" ca="1" si="736"/>
        <v>283481818.18181825</v>
      </c>
      <c r="L472" s="142">
        <f t="shared" ca="1" si="736"/>
        <v>352240259.74025977</v>
      </c>
      <c r="M472" s="142">
        <f t="shared" ca="1" si="736"/>
        <v>273923701.29870129</v>
      </c>
      <c r="N472" s="142">
        <f t="shared" ca="1" si="736"/>
        <v>307617399.26739919</v>
      </c>
      <c r="O472" s="142">
        <f t="shared" ca="1" si="736"/>
        <v>216323868.7782805</v>
      </c>
      <c r="P472" s="142">
        <f t="shared" ca="1" si="736"/>
        <v>115711010.55806935</v>
      </c>
      <c r="Q472" s="142">
        <f t="shared" ca="1" si="736"/>
        <v>196084263.4489693</v>
      </c>
      <c r="R472" s="142">
        <f t="shared" ca="1" si="736"/>
        <v>251679738.56209147</v>
      </c>
      <c r="S472" s="142">
        <f t="shared" ca="1" si="736"/>
        <v>173888888.88888887</v>
      </c>
      <c r="T472" s="142">
        <f t="shared" ca="1" si="736"/>
        <v>104333333.33333331</v>
      </c>
      <c r="U472" s="142">
        <f t="shared" ca="1" si="736"/>
        <v>34777777.777777761</v>
      </c>
      <c r="V472" s="142">
        <f t="shared" ca="1" si="736"/>
        <v>213090909.09090906</v>
      </c>
      <c r="W472" s="142">
        <f t="shared" ca="1" si="736"/>
        <v>159818181.81818181</v>
      </c>
      <c r="X472" s="142">
        <f t="shared" ca="1" si="736"/>
        <v>262812121.21212119</v>
      </c>
      <c r="Y472" s="142">
        <f t="shared" ca="1" si="736"/>
        <v>320492929.29292929</v>
      </c>
      <c r="Z472" s="142">
        <f t="shared" ca="1" si="736"/>
        <v>237315151.51515153</v>
      </c>
      <c r="AA472" s="142">
        <f t="shared" ca="1" si="736"/>
        <v>160743434.34343436</v>
      </c>
      <c r="AB472" s="142">
        <f t="shared" ca="1" si="736"/>
        <v>353838383.83838391</v>
      </c>
      <c r="AC472" s="142">
        <f t="shared" ca="1" si="736"/>
        <v>386333333.33333343</v>
      </c>
      <c r="AD472" s="142">
        <f t="shared" ca="1" si="736"/>
        <v>609333333.33333349</v>
      </c>
    </row>
    <row r="473" spans="1:30">
      <c r="A473" s="5"/>
      <c r="B473" s="5"/>
      <c r="C473" s="50" t="s">
        <v>3</v>
      </c>
      <c r="D473" s="258" t="s">
        <v>21</v>
      </c>
      <c r="E473"/>
      <c r="F473" s="139">
        <f t="shared" ref="F473" si="737">(F498+F459)</f>
        <v>0</v>
      </c>
      <c r="G473" s="142">
        <f ca="1">(G459+G468)</f>
        <v>593368421.05263162</v>
      </c>
      <c r="H473" s="142">
        <f ca="1">(H459+H468)</f>
        <v>615668421.05263162</v>
      </c>
      <c r="I473" s="142">
        <f ca="1">(I459+I468)</f>
        <v>615668421.05263162</v>
      </c>
      <c r="J473" s="142">
        <f t="shared" ref="J473:AD473" ca="1" si="738">(J459+J468)</f>
        <v>660252836.63704717</v>
      </c>
      <c r="K473" s="142">
        <f t="shared" ca="1" si="738"/>
        <v>692109979.49418998</v>
      </c>
      <c r="L473" s="142">
        <f t="shared" ca="1" si="738"/>
        <v>140616558.44155845</v>
      </c>
      <c r="M473" s="142">
        <f t="shared" ca="1" si="738"/>
        <v>128316558.44155845</v>
      </c>
      <c r="N473" s="142">
        <f t="shared" ca="1" si="738"/>
        <v>168819122.54412255</v>
      </c>
      <c r="O473" s="142">
        <f t="shared" ca="1" si="738"/>
        <v>132470001.07735401</v>
      </c>
      <c r="P473" s="142">
        <f t="shared" ca="1" si="738"/>
        <v>100612858.22021115</v>
      </c>
      <c r="Q473" s="142">
        <f t="shared" ca="1" si="738"/>
        <v>93515635.997988939</v>
      </c>
      <c r="R473" s="142">
        <f t="shared" ca="1" si="738"/>
        <v>118293413.77576672</v>
      </c>
      <c r="S473" s="142">
        <f t="shared" ca="1" si="738"/>
        <v>77790849.673202604</v>
      </c>
      <c r="T473" s="142">
        <f t="shared" ca="1" si="738"/>
        <v>69555555.555555552</v>
      </c>
      <c r="U473" s="142">
        <f t="shared" ca="1" si="738"/>
        <v>69555555.555555552</v>
      </c>
      <c r="V473" s="142">
        <f t="shared" ca="1" si="738"/>
        <v>88050505.050505042</v>
      </c>
      <c r="W473" s="142">
        <f t="shared" ca="1" si="738"/>
        <v>53272727.272727266</v>
      </c>
      <c r="X473" s="142">
        <f t="shared" ca="1" si="738"/>
        <v>92339393.939393938</v>
      </c>
      <c r="Y473" s="142">
        <f t="shared" ca="1" si="738"/>
        <v>129844444.44444445</v>
      </c>
      <c r="Z473" s="142">
        <f t="shared" ca="1" si="738"/>
        <v>129844444.44444445</v>
      </c>
      <c r="AA473" s="142">
        <f t="shared" ca="1" si="738"/>
        <v>76571717.171717167</v>
      </c>
      <c r="AB473" s="142">
        <f t="shared" ca="1" si="738"/>
        <v>76571717.171717167</v>
      </c>
      <c r="AC473" s="142">
        <f t="shared" ca="1" si="738"/>
        <v>37505050.505050503</v>
      </c>
      <c r="AD473" s="142">
        <f t="shared" si="738"/>
        <v>0</v>
      </c>
    </row>
    <row r="474" spans="1:30">
      <c r="A474" s="51"/>
      <c r="B474" s="25"/>
      <c r="C474" s="5"/>
      <c r="D474"/>
      <c r="E474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5"/>
      <c r="Q474" s="5"/>
      <c r="R474" s="5"/>
      <c r="S474" s="5"/>
      <c r="T474" s="5"/>
      <c r="U474" s="5"/>
    </row>
    <row r="475" spans="1:30">
      <c r="A475" s="3"/>
      <c r="B475" s="7"/>
      <c r="C475" s="26" t="s">
        <v>16</v>
      </c>
      <c r="D475"/>
      <c r="E47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3"/>
    </row>
    <row r="476" spans="1:30">
      <c r="A476" s="3"/>
      <c r="B476" s="7"/>
      <c r="C476" s="26"/>
      <c r="D476"/>
      <c r="E476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30">
      <c r="A477" s="3"/>
      <c r="B477" s="7"/>
      <c r="C477" s="26"/>
      <c r="D477"/>
      <c r="E47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30" ht="13" thickBot="1">
      <c r="A478" s="27"/>
      <c r="B478" s="10"/>
      <c r="C478" s="14" t="s">
        <v>9</v>
      </c>
      <c r="D478"/>
      <c r="E478" s="3" t="str">
        <f>C467</f>
        <v>Additional Asset - nominal value</v>
      </c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</row>
    <row r="479" spans="1:30" ht="12" customHeight="1" thickBot="1">
      <c r="A479" s="28"/>
      <c r="B479" s="10"/>
      <c r="C479" s="31">
        <f>'Input Data'!$F$10</f>
        <v>2024</v>
      </c>
      <c r="D479" s="6" t="s">
        <v>21</v>
      </c>
      <c r="E479" s="186"/>
      <c r="F479" s="141">
        <f>IF(F$4&lt;$C479,0,IF(F$4&gt;=$C479+$D$19,0,$E479/$D$19))</f>
        <v>0</v>
      </c>
      <c r="G479" s="141">
        <f t="shared" ref="G479:AD490" si="739">IF(G$4&lt;$C479,0,IF(G$4&gt;=$C479+$D$19,0,$E479/$D$19))</f>
        <v>0</v>
      </c>
      <c r="H479" s="141">
        <f t="shared" si="739"/>
        <v>0</v>
      </c>
      <c r="I479" s="141">
        <f t="shared" si="739"/>
        <v>0</v>
      </c>
      <c r="J479" s="141">
        <f t="shared" si="739"/>
        <v>0</v>
      </c>
      <c r="K479" s="141">
        <f t="shared" si="739"/>
        <v>0</v>
      </c>
      <c r="L479" s="141">
        <f t="shared" si="739"/>
        <v>0</v>
      </c>
      <c r="M479" s="141">
        <f t="shared" si="739"/>
        <v>0</v>
      </c>
      <c r="N479" s="141">
        <f t="shared" si="739"/>
        <v>0</v>
      </c>
      <c r="O479" s="141">
        <f t="shared" si="739"/>
        <v>0</v>
      </c>
      <c r="P479" s="141">
        <f t="shared" si="739"/>
        <v>0</v>
      </c>
      <c r="Q479" s="141">
        <f t="shared" si="739"/>
        <v>0</v>
      </c>
      <c r="R479" s="141">
        <f t="shared" si="739"/>
        <v>0</v>
      </c>
      <c r="S479" s="141">
        <f t="shared" si="739"/>
        <v>0</v>
      </c>
      <c r="T479" s="141">
        <f t="shared" si="739"/>
        <v>0</v>
      </c>
      <c r="U479" s="141">
        <f t="shared" si="739"/>
        <v>0</v>
      </c>
      <c r="V479" s="141">
        <f t="shared" si="739"/>
        <v>0</v>
      </c>
      <c r="W479" s="141">
        <f t="shared" si="739"/>
        <v>0</v>
      </c>
      <c r="X479" s="141">
        <f t="shared" si="739"/>
        <v>0</v>
      </c>
      <c r="Y479" s="141">
        <f t="shared" si="739"/>
        <v>0</v>
      </c>
      <c r="Z479" s="141">
        <f t="shared" si="739"/>
        <v>0</v>
      </c>
      <c r="AA479" s="141">
        <f t="shared" si="739"/>
        <v>0</v>
      </c>
      <c r="AB479" s="141">
        <f t="shared" si="739"/>
        <v>0</v>
      </c>
      <c r="AC479" s="141">
        <f t="shared" si="739"/>
        <v>0</v>
      </c>
      <c r="AD479" s="141">
        <f t="shared" si="739"/>
        <v>0</v>
      </c>
    </row>
    <row r="480" spans="1:30" ht="13" thickBot="1">
      <c r="A480" s="29"/>
      <c r="B480" s="30"/>
      <c r="C480" s="31">
        <f>C479+1</f>
        <v>2025</v>
      </c>
      <c r="D480" s="6" t="s">
        <v>21</v>
      </c>
      <c r="E480" s="186">
        <f ca="1">OFFSET('Regulatory Asset Base'!$K$156,$D450-1,0)</f>
        <v>36842105.263157897</v>
      </c>
      <c r="F480" s="141">
        <f t="shared" ref="F480:U498" si="740">IF(F$4&lt;$C480,0,IF(F$4&gt;=$C480+$D$19,0,$E480/$D$19))</f>
        <v>0</v>
      </c>
      <c r="G480" s="141">
        <f t="shared" ca="1" si="740"/>
        <v>7368421.0526315793</v>
      </c>
      <c r="H480" s="141">
        <f t="shared" ca="1" si="740"/>
        <v>7368421.0526315793</v>
      </c>
      <c r="I480" s="141">
        <f t="shared" ca="1" si="740"/>
        <v>7368421.0526315793</v>
      </c>
      <c r="J480" s="141">
        <f t="shared" ca="1" si="740"/>
        <v>7368421.0526315793</v>
      </c>
      <c r="K480" s="141">
        <f t="shared" ca="1" si="740"/>
        <v>7368421.0526315793</v>
      </c>
      <c r="L480" s="141">
        <f t="shared" si="740"/>
        <v>0</v>
      </c>
      <c r="M480" s="141">
        <f t="shared" si="740"/>
        <v>0</v>
      </c>
      <c r="N480" s="141">
        <f t="shared" si="740"/>
        <v>0</v>
      </c>
      <c r="O480" s="141">
        <f t="shared" si="740"/>
        <v>0</v>
      </c>
      <c r="P480" s="141">
        <f t="shared" si="740"/>
        <v>0</v>
      </c>
      <c r="Q480" s="141">
        <f t="shared" si="740"/>
        <v>0</v>
      </c>
      <c r="R480" s="141">
        <f t="shared" si="740"/>
        <v>0</v>
      </c>
      <c r="S480" s="141">
        <f t="shared" si="740"/>
        <v>0</v>
      </c>
      <c r="T480" s="141">
        <f t="shared" si="740"/>
        <v>0</v>
      </c>
      <c r="U480" s="141">
        <f t="shared" si="740"/>
        <v>0</v>
      </c>
      <c r="V480" s="141">
        <f t="shared" si="739"/>
        <v>0</v>
      </c>
      <c r="W480" s="141">
        <f t="shared" si="739"/>
        <v>0</v>
      </c>
      <c r="X480" s="141">
        <f t="shared" si="739"/>
        <v>0</v>
      </c>
      <c r="Y480" s="141">
        <f t="shared" si="739"/>
        <v>0</v>
      </c>
      <c r="Z480" s="141">
        <f t="shared" si="739"/>
        <v>0</v>
      </c>
      <c r="AA480" s="141">
        <f t="shared" si="739"/>
        <v>0</v>
      </c>
      <c r="AB480" s="141">
        <f t="shared" si="739"/>
        <v>0</v>
      </c>
      <c r="AC480" s="141">
        <f t="shared" si="739"/>
        <v>0</v>
      </c>
      <c r="AD480" s="141">
        <f t="shared" si="739"/>
        <v>0</v>
      </c>
    </row>
    <row r="481" spans="1:30" ht="13" thickBot="1">
      <c r="B481" s="9"/>
      <c r="C481" s="31">
        <f t="shared" ref="C481:C498" si="741">C480+1</f>
        <v>2026</v>
      </c>
      <c r="D481" s="6" t="s">
        <v>21</v>
      </c>
      <c r="E481" s="186">
        <f ca="1">OFFSET('Regulatory Asset Base'!$L$156,$D450-1,0)</f>
        <v>111500000</v>
      </c>
      <c r="F481" s="141">
        <f t="shared" si="740"/>
        <v>0</v>
      </c>
      <c r="G481" s="141">
        <f t="shared" si="739"/>
        <v>0</v>
      </c>
      <c r="H481" s="141">
        <f t="shared" ca="1" si="739"/>
        <v>22300000</v>
      </c>
      <c r="I481" s="141">
        <f t="shared" ca="1" si="739"/>
        <v>22300000</v>
      </c>
      <c r="J481" s="141">
        <f t="shared" ca="1" si="739"/>
        <v>22300000</v>
      </c>
      <c r="K481" s="141">
        <f t="shared" ca="1" si="739"/>
        <v>22300000</v>
      </c>
      <c r="L481" s="141">
        <f t="shared" ca="1" si="739"/>
        <v>22300000</v>
      </c>
      <c r="M481" s="141">
        <f t="shared" si="739"/>
        <v>0</v>
      </c>
      <c r="N481" s="141">
        <f t="shared" si="739"/>
        <v>0</v>
      </c>
      <c r="O481" s="141">
        <f t="shared" si="739"/>
        <v>0</v>
      </c>
      <c r="P481" s="141">
        <f t="shared" si="739"/>
        <v>0</v>
      </c>
      <c r="Q481" s="141">
        <f t="shared" si="739"/>
        <v>0</v>
      </c>
      <c r="R481" s="141">
        <f t="shared" si="739"/>
        <v>0</v>
      </c>
      <c r="S481" s="141">
        <f t="shared" si="739"/>
        <v>0</v>
      </c>
      <c r="T481" s="141">
        <f t="shared" si="739"/>
        <v>0</v>
      </c>
      <c r="U481" s="141">
        <f t="shared" si="739"/>
        <v>0</v>
      </c>
      <c r="V481" s="141">
        <f t="shared" si="739"/>
        <v>0</v>
      </c>
      <c r="W481" s="141">
        <f t="shared" si="739"/>
        <v>0</v>
      </c>
      <c r="X481" s="141">
        <f t="shared" si="739"/>
        <v>0</v>
      </c>
      <c r="Y481" s="141">
        <f t="shared" si="739"/>
        <v>0</v>
      </c>
      <c r="Z481" s="141">
        <f t="shared" si="739"/>
        <v>0</v>
      </c>
      <c r="AA481" s="141">
        <f t="shared" si="739"/>
        <v>0</v>
      </c>
      <c r="AB481" s="141">
        <f t="shared" si="739"/>
        <v>0</v>
      </c>
      <c r="AC481" s="141">
        <f t="shared" si="739"/>
        <v>0</v>
      </c>
      <c r="AD481" s="141">
        <f t="shared" si="739"/>
        <v>0</v>
      </c>
    </row>
    <row r="482" spans="1:30" ht="13" thickBot="1">
      <c r="B482" s="9"/>
      <c r="C482" s="31">
        <f t="shared" si="741"/>
        <v>2027</v>
      </c>
      <c r="D482" s="6" t="s">
        <v>21</v>
      </c>
      <c r="E482" s="186">
        <f ca="1">OFFSET('Regulatory Asset Base'!$M$156,$D450-1,0)</f>
        <v>0</v>
      </c>
      <c r="F482" s="141">
        <f t="shared" si="740"/>
        <v>0</v>
      </c>
      <c r="G482" s="141">
        <f t="shared" si="739"/>
        <v>0</v>
      </c>
      <c r="H482" s="141">
        <f t="shared" si="739"/>
        <v>0</v>
      </c>
      <c r="I482" s="141">
        <f t="shared" ca="1" si="739"/>
        <v>0</v>
      </c>
      <c r="J482" s="141">
        <f t="shared" ca="1" si="739"/>
        <v>0</v>
      </c>
      <c r="K482" s="141">
        <f t="shared" ca="1" si="739"/>
        <v>0</v>
      </c>
      <c r="L482" s="141">
        <f t="shared" ca="1" si="739"/>
        <v>0</v>
      </c>
      <c r="M482" s="141">
        <f t="shared" ca="1" si="739"/>
        <v>0</v>
      </c>
      <c r="N482" s="141">
        <f t="shared" si="739"/>
        <v>0</v>
      </c>
      <c r="O482" s="141">
        <f t="shared" si="739"/>
        <v>0</v>
      </c>
      <c r="P482" s="141">
        <f t="shared" si="739"/>
        <v>0</v>
      </c>
      <c r="Q482" s="141">
        <f t="shared" si="739"/>
        <v>0</v>
      </c>
      <c r="R482" s="141">
        <f t="shared" si="739"/>
        <v>0</v>
      </c>
      <c r="S482" s="141">
        <f t="shared" si="739"/>
        <v>0</v>
      </c>
      <c r="T482" s="141">
        <f t="shared" si="739"/>
        <v>0</v>
      </c>
      <c r="U482" s="141">
        <f t="shared" si="739"/>
        <v>0</v>
      </c>
      <c r="V482" s="141">
        <f t="shared" si="739"/>
        <v>0</v>
      </c>
      <c r="W482" s="141">
        <f t="shared" si="739"/>
        <v>0</v>
      </c>
      <c r="X482" s="141">
        <f t="shared" si="739"/>
        <v>0</v>
      </c>
      <c r="Y482" s="141">
        <f t="shared" si="739"/>
        <v>0</v>
      </c>
      <c r="Z482" s="141">
        <f t="shared" si="739"/>
        <v>0</v>
      </c>
      <c r="AA482" s="141">
        <f t="shared" si="739"/>
        <v>0</v>
      </c>
      <c r="AB482" s="141">
        <f t="shared" si="739"/>
        <v>0</v>
      </c>
      <c r="AC482" s="141">
        <f t="shared" si="739"/>
        <v>0</v>
      </c>
      <c r="AD482" s="141">
        <f t="shared" si="739"/>
        <v>0</v>
      </c>
    </row>
    <row r="483" spans="1:30" ht="13" thickBot="1">
      <c r="B483" s="9"/>
      <c r="C483" s="31">
        <f t="shared" si="741"/>
        <v>2028</v>
      </c>
      <c r="D483" s="6" t="s">
        <v>21</v>
      </c>
      <c r="E483" s="186">
        <f ca="1">OFFSET('Regulatory Asset Base'!$N$156,$D450-1,0)</f>
        <v>222922077.92207792</v>
      </c>
      <c r="F483" s="141">
        <f t="shared" si="740"/>
        <v>0</v>
      </c>
      <c r="G483" s="141">
        <f t="shared" si="739"/>
        <v>0</v>
      </c>
      <c r="H483" s="141">
        <f t="shared" si="739"/>
        <v>0</v>
      </c>
      <c r="I483" s="141">
        <f t="shared" si="739"/>
        <v>0</v>
      </c>
      <c r="J483" s="141">
        <f t="shared" ca="1" si="739"/>
        <v>44584415.584415585</v>
      </c>
      <c r="K483" s="141">
        <f t="shared" ca="1" si="739"/>
        <v>44584415.584415585</v>
      </c>
      <c r="L483" s="141">
        <f t="shared" ca="1" si="739"/>
        <v>44584415.584415585</v>
      </c>
      <c r="M483" s="141">
        <f t="shared" ca="1" si="739"/>
        <v>44584415.584415585</v>
      </c>
      <c r="N483" s="141">
        <f t="shared" ca="1" si="739"/>
        <v>44584415.584415585</v>
      </c>
      <c r="O483" s="141">
        <f t="shared" si="739"/>
        <v>0</v>
      </c>
      <c r="P483" s="141">
        <f t="shared" si="739"/>
        <v>0</v>
      </c>
      <c r="Q483" s="141">
        <f t="shared" si="739"/>
        <v>0</v>
      </c>
      <c r="R483" s="141">
        <f t="shared" si="739"/>
        <v>0</v>
      </c>
      <c r="S483" s="141">
        <f t="shared" si="739"/>
        <v>0</v>
      </c>
      <c r="T483" s="141">
        <f t="shared" si="739"/>
        <v>0</v>
      </c>
      <c r="U483" s="141">
        <f t="shared" si="739"/>
        <v>0</v>
      </c>
      <c r="V483" s="141">
        <f t="shared" si="739"/>
        <v>0</v>
      </c>
      <c r="W483" s="141">
        <f t="shared" si="739"/>
        <v>0</v>
      </c>
      <c r="X483" s="141">
        <f t="shared" si="739"/>
        <v>0</v>
      </c>
      <c r="Y483" s="141">
        <f t="shared" si="739"/>
        <v>0</v>
      </c>
      <c r="Z483" s="141">
        <f t="shared" si="739"/>
        <v>0</v>
      </c>
      <c r="AA483" s="141">
        <f t="shared" si="739"/>
        <v>0</v>
      </c>
      <c r="AB483" s="141">
        <f t="shared" si="739"/>
        <v>0</v>
      </c>
      <c r="AC483" s="141">
        <f t="shared" si="739"/>
        <v>0</v>
      </c>
      <c r="AD483" s="141">
        <f t="shared" si="739"/>
        <v>0</v>
      </c>
    </row>
    <row r="484" spans="1:30" ht="13" thickBot="1">
      <c r="B484" s="9"/>
      <c r="C484" s="31">
        <f t="shared" si="741"/>
        <v>2029</v>
      </c>
      <c r="D484" s="6" t="s">
        <v>21</v>
      </c>
      <c r="E484" s="186">
        <f ca="1">OFFSET('Regulatory Asset Base'!$O$156,$D450-1,0)</f>
        <v>159285714.2857143</v>
      </c>
      <c r="F484" s="141">
        <f t="shared" si="740"/>
        <v>0</v>
      </c>
      <c r="G484" s="141">
        <f t="shared" si="739"/>
        <v>0</v>
      </c>
      <c r="H484" s="141">
        <f t="shared" si="739"/>
        <v>0</v>
      </c>
      <c r="I484" s="141">
        <f t="shared" si="739"/>
        <v>0</v>
      </c>
      <c r="J484" s="141">
        <f t="shared" si="739"/>
        <v>0</v>
      </c>
      <c r="K484" s="141">
        <f t="shared" ca="1" si="739"/>
        <v>31857142.857142858</v>
      </c>
      <c r="L484" s="141">
        <f t="shared" ca="1" si="739"/>
        <v>31857142.857142858</v>
      </c>
      <c r="M484" s="141">
        <f t="shared" ca="1" si="739"/>
        <v>31857142.857142858</v>
      </c>
      <c r="N484" s="141">
        <f t="shared" ca="1" si="739"/>
        <v>31857142.857142858</v>
      </c>
      <c r="O484" s="141">
        <f t="shared" ca="1" si="739"/>
        <v>31857142.857142858</v>
      </c>
      <c r="P484" s="141">
        <f t="shared" si="739"/>
        <v>0</v>
      </c>
      <c r="Q484" s="141">
        <f t="shared" si="739"/>
        <v>0</v>
      </c>
      <c r="R484" s="141">
        <f t="shared" si="739"/>
        <v>0</v>
      </c>
      <c r="S484" s="141">
        <f t="shared" si="739"/>
        <v>0</v>
      </c>
      <c r="T484" s="141">
        <f t="shared" si="739"/>
        <v>0</v>
      </c>
      <c r="U484" s="141">
        <f t="shared" si="739"/>
        <v>0</v>
      </c>
      <c r="V484" s="141">
        <f t="shared" si="739"/>
        <v>0</v>
      </c>
      <c r="W484" s="141">
        <f t="shared" si="739"/>
        <v>0</v>
      </c>
      <c r="X484" s="141">
        <f t="shared" si="739"/>
        <v>0</v>
      </c>
      <c r="Y484" s="141">
        <f t="shared" si="739"/>
        <v>0</v>
      </c>
      <c r="Z484" s="141">
        <f t="shared" si="739"/>
        <v>0</v>
      </c>
      <c r="AA484" s="141">
        <f t="shared" si="739"/>
        <v>0</v>
      </c>
      <c r="AB484" s="141">
        <f t="shared" si="739"/>
        <v>0</v>
      </c>
      <c r="AC484" s="141">
        <f t="shared" si="739"/>
        <v>0</v>
      </c>
      <c r="AD484" s="141">
        <f t="shared" si="739"/>
        <v>0</v>
      </c>
    </row>
    <row r="485" spans="1:30" ht="13" thickBot="1">
      <c r="B485" s="9"/>
      <c r="C485" s="31">
        <f t="shared" si="741"/>
        <v>2030</v>
      </c>
      <c r="D485" s="6" t="s">
        <v>21</v>
      </c>
      <c r="E485" s="186">
        <f ca="1">OFFSET('Regulatory Asset Base'!$P$156,$D450-1,0)</f>
        <v>209375000</v>
      </c>
      <c r="F485" s="141">
        <f t="shared" si="740"/>
        <v>0</v>
      </c>
      <c r="G485" s="141">
        <f t="shared" si="739"/>
        <v>0</v>
      </c>
      <c r="H485" s="141">
        <f t="shared" si="739"/>
        <v>0</v>
      </c>
      <c r="I485" s="141">
        <f t="shared" si="739"/>
        <v>0</v>
      </c>
      <c r="J485" s="141">
        <f t="shared" si="739"/>
        <v>0</v>
      </c>
      <c r="K485" s="141">
        <f t="shared" si="739"/>
        <v>0</v>
      </c>
      <c r="L485" s="141">
        <f t="shared" ca="1" si="739"/>
        <v>41875000</v>
      </c>
      <c r="M485" s="141">
        <f t="shared" ca="1" si="739"/>
        <v>41875000</v>
      </c>
      <c r="N485" s="141">
        <f t="shared" ca="1" si="739"/>
        <v>41875000</v>
      </c>
      <c r="O485" s="141">
        <f t="shared" ca="1" si="739"/>
        <v>41875000</v>
      </c>
      <c r="P485" s="141">
        <f t="shared" ca="1" si="739"/>
        <v>41875000</v>
      </c>
      <c r="Q485" s="141">
        <f t="shared" si="739"/>
        <v>0</v>
      </c>
      <c r="R485" s="141">
        <f t="shared" si="739"/>
        <v>0</v>
      </c>
      <c r="S485" s="141">
        <f t="shared" si="739"/>
        <v>0</v>
      </c>
      <c r="T485" s="141">
        <f t="shared" si="739"/>
        <v>0</v>
      </c>
      <c r="U485" s="141">
        <f t="shared" si="739"/>
        <v>0</v>
      </c>
      <c r="V485" s="141">
        <f t="shared" si="739"/>
        <v>0</v>
      </c>
      <c r="W485" s="141">
        <f t="shared" si="739"/>
        <v>0</v>
      </c>
      <c r="X485" s="141">
        <f t="shared" si="739"/>
        <v>0</v>
      </c>
      <c r="Y485" s="141">
        <f t="shared" si="739"/>
        <v>0</v>
      </c>
      <c r="Z485" s="141">
        <f t="shared" si="739"/>
        <v>0</v>
      </c>
      <c r="AA485" s="141">
        <f t="shared" si="739"/>
        <v>0</v>
      </c>
      <c r="AB485" s="141">
        <f t="shared" si="739"/>
        <v>0</v>
      </c>
      <c r="AC485" s="141">
        <f t="shared" si="739"/>
        <v>0</v>
      </c>
      <c r="AD485" s="141">
        <f t="shared" si="739"/>
        <v>0</v>
      </c>
    </row>
    <row r="486" spans="1:30" ht="13" thickBot="1">
      <c r="A486" s="8" t="s">
        <v>10</v>
      </c>
      <c r="B486" s="9"/>
      <c r="C486" s="31">
        <f t="shared" si="741"/>
        <v>2031</v>
      </c>
      <c r="D486" s="6" t="s">
        <v>21</v>
      </c>
      <c r="E486" s="186">
        <f ca="1">OFFSET('Regulatory Asset Base'!$Q$156,$D450-1,0)</f>
        <v>50000000</v>
      </c>
      <c r="F486" s="141">
        <f t="shared" si="740"/>
        <v>0</v>
      </c>
      <c r="G486" s="141">
        <f t="shared" si="739"/>
        <v>0</v>
      </c>
      <c r="H486" s="141">
        <f t="shared" si="739"/>
        <v>0</v>
      </c>
      <c r="I486" s="141">
        <f t="shared" si="739"/>
        <v>0</v>
      </c>
      <c r="J486" s="141">
        <f t="shared" si="739"/>
        <v>0</v>
      </c>
      <c r="K486" s="141">
        <f t="shared" si="739"/>
        <v>0</v>
      </c>
      <c r="L486" s="141">
        <f t="shared" si="739"/>
        <v>0</v>
      </c>
      <c r="M486" s="141">
        <f t="shared" ca="1" si="739"/>
        <v>10000000</v>
      </c>
      <c r="N486" s="141">
        <f t="shared" ca="1" si="739"/>
        <v>10000000</v>
      </c>
      <c r="O486" s="141">
        <f t="shared" ca="1" si="739"/>
        <v>10000000</v>
      </c>
      <c r="P486" s="141">
        <f t="shared" ca="1" si="739"/>
        <v>10000000</v>
      </c>
      <c r="Q486" s="141">
        <f t="shared" ca="1" si="739"/>
        <v>10000000</v>
      </c>
      <c r="R486" s="141">
        <f t="shared" si="739"/>
        <v>0</v>
      </c>
      <c r="S486" s="141">
        <f t="shared" si="739"/>
        <v>0</v>
      </c>
      <c r="T486" s="141">
        <f t="shared" si="739"/>
        <v>0</v>
      </c>
      <c r="U486" s="141">
        <f t="shared" si="739"/>
        <v>0</v>
      </c>
      <c r="V486" s="141">
        <f t="shared" si="739"/>
        <v>0</v>
      </c>
      <c r="W486" s="141">
        <f t="shared" si="739"/>
        <v>0</v>
      </c>
      <c r="X486" s="141">
        <f t="shared" si="739"/>
        <v>0</v>
      </c>
      <c r="Y486" s="141">
        <f t="shared" si="739"/>
        <v>0</v>
      </c>
      <c r="Z486" s="141">
        <f t="shared" si="739"/>
        <v>0</v>
      </c>
      <c r="AA486" s="141">
        <f t="shared" si="739"/>
        <v>0</v>
      </c>
      <c r="AB486" s="141">
        <f t="shared" si="739"/>
        <v>0</v>
      </c>
      <c r="AC486" s="141">
        <f t="shared" si="739"/>
        <v>0</v>
      </c>
      <c r="AD486" s="141">
        <f t="shared" si="739"/>
        <v>0</v>
      </c>
    </row>
    <row r="487" spans="1:30" ht="13" thickBot="1">
      <c r="B487" s="9"/>
      <c r="C487" s="31">
        <f t="shared" si="741"/>
        <v>2032</v>
      </c>
      <c r="D487" s="6" t="s">
        <v>21</v>
      </c>
      <c r="E487" s="186">
        <f ca="1">OFFSET('Regulatory Asset Base'!$R$156,$D450-1,0)</f>
        <v>202512820.51282051</v>
      </c>
      <c r="F487" s="141">
        <f t="shared" si="740"/>
        <v>0</v>
      </c>
      <c r="G487" s="141">
        <f t="shared" si="739"/>
        <v>0</v>
      </c>
      <c r="H487" s="141">
        <f t="shared" si="739"/>
        <v>0</v>
      </c>
      <c r="I487" s="141">
        <f t="shared" si="739"/>
        <v>0</v>
      </c>
      <c r="J487" s="141">
        <f t="shared" si="739"/>
        <v>0</v>
      </c>
      <c r="K487" s="141">
        <f t="shared" si="739"/>
        <v>0</v>
      </c>
      <c r="L487" s="141">
        <f t="shared" si="739"/>
        <v>0</v>
      </c>
      <c r="M487" s="141">
        <f t="shared" si="739"/>
        <v>0</v>
      </c>
      <c r="N487" s="141">
        <f t="shared" ca="1" si="739"/>
        <v>40502564.102564104</v>
      </c>
      <c r="O487" s="141">
        <f t="shared" ca="1" si="739"/>
        <v>40502564.102564104</v>
      </c>
      <c r="P487" s="141">
        <f t="shared" ca="1" si="739"/>
        <v>40502564.102564104</v>
      </c>
      <c r="Q487" s="141">
        <f t="shared" ca="1" si="739"/>
        <v>40502564.102564104</v>
      </c>
      <c r="R487" s="141">
        <f t="shared" ca="1" si="739"/>
        <v>40502564.102564104</v>
      </c>
      <c r="S487" s="141">
        <f t="shared" si="739"/>
        <v>0</v>
      </c>
      <c r="T487" s="141">
        <f t="shared" si="739"/>
        <v>0</v>
      </c>
      <c r="U487" s="141">
        <f t="shared" si="739"/>
        <v>0</v>
      </c>
      <c r="V487" s="141">
        <f t="shared" si="739"/>
        <v>0</v>
      </c>
      <c r="W487" s="141">
        <f t="shared" si="739"/>
        <v>0</v>
      </c>
      <c r="X487" s="141">
        <f t="shared" si="739"/>
        <v>0</v>
      </c>
      <c r="Y487" s="141">
        <f t="shared" si="739"/>
        <v>0</v>
      </c>
      <c r="Z487" s="141">
        <f t="shared" si="739"/>
        <v>0</v>
      </c>
      <c r="AA487" s="141">
        <f t="shared" si="739"/>
        <v>0</v>
      </c>
      <c r="AB487" s="141">
        <f t="shared" si="739"/>
        <v>0</v>
      </c>
      <c r="AC487" s="141">
        <f t="shared" si="739"/>
        <v>0</v>
      </c>
      <c r="AD487" s="141">
        <f t="shared" si="739"/>
        <v>0</v>
      </c>
    </row>
    <row r="488" spans="1:30" ht="13" thickBot="1">
      <c r="B488" s="9"/>
      <c r="C488" s="31">
        <f t="shared" si="741"/>
        <v>2033</v>
      </c>
      <c r="D488" s="6" t="s">
        <v>21</v>
      </c>
      <c r="E488" s="186">
        <f ca="1">OFFSET('Regulatory Asset Base'!$S$156,$D450-1,0)</f>
        <v>41176470.588235296</v>
      </c>
      <c r="F488" s="141">
        <f t="shared" si="740"/>
        <v>0</v>
      </c>
      <c r="G488" s="141">
        <f t="shared" si="739"/>
        <v>0</v>
      </c>
      <c r="H488" s="141">
        <f t="shared" si="739"/>
        <v>0</v>
      </c>
      <c r="I488" s="141">
        <f t="shared" si="739"/>
        <v>0</v>
      </c>
      <c r="J488" s="141">
        <f t="shared" si="739"/>
        <v>0</v>
      </c>
      <c r="K488" s="141">
        <f t="shared" si="739"/>
        <v>0</v>
      </c>
      <c r="L488" s="141">
        <f t="shared" si="739"/>
        <v>0</v>
      </c>
      <c r="M488" s="141">
        <f t="shared" si="739"/>
        <v>0</v>
      </c>
      <c r="N488" s="141">
        <f t="shared" si="739"/>
        <v>0</v>
      </c>
      <c r="O488" s="141">
        <f t="shared" ca="1" si="739"/>
        <v>8235294.1176470593</v>
      </c>
      <c r="P488" s="141">
        <f t="shared" ca="1" si="739"/>
        <v>8235294.1176470593</v>
      </c>
      <c r="Q488" s="141">
        <f t="shared" ca="1" si="739"/>
        <v>8235294.1176470593</v>
      </c>
      <c r="R488" s="141">
        <f t="shared" ca="1" si="739"/>
        <v>8235294.1176470593</v>
      </c>
      <c r="S488" s="141">
        <f t="shared" ca="1" si="739"/>
        <v>8235294.1176470593</v>
      </c>
      <c r="T488" s="141">
        <f t="shared" si="739"/>
        <v>0</v>
      </c>
      <c r="U488" s="141">
        <f t="shared" si="739"/>
        <v>0</v>
      </c>
      <c r="V488" s="141">
        <f t="shared" si="739"/>
        <v>0</v>
      </c>
      <c r="W488" s="141">
        <f t="shared" si="739"/>
        <v>0</v>
      </c>
      <c r="X488" s="141">
        <f t="shared" si="739"/>
        <v>0</v>
      </c>
      <c r="Y488" s="141">
        <f t="shared" si="739"/>
        <v>0</v>
      </c>
      <c r="Z488" s="141">
        <f t="shared" si="739"/>
        <v>0</v>
      </c>
      <c r="AA488" s="141">
        <f t="shared" si="739"/>
        <v>0</v>
      </c>
      <c r="AB488" s="141">
        <f t="shared" si="739"/>
        <v>0</v>
      </c>
      <c r="AC488" s="141">
        <f t="shared" si="739"/>
        <v>0</v>
      </c>
      <c r="AD488" s="141">
        <f t="shared" si="739"/>
        <v>0</v>
      </c>
    </row>
    <row r="489" spans="1:30" ht="13" thickBot="1">
      <c r="B489" s="9"/>
      <c r="C489" s="31">
        <f t="shared" si="741"/>
        <v>2034</v>
      </c>
      <c r="D489" s="6" t="s">
        <v>21</v>
      </c>
      <c r="E489" s="186">
        <f ca="1">OFFSET('Regulatory Asset Base'!$T$156,$D450-1,0)</f>
        <v>0</v>
      </c>
      <c r="F489" s="141">
        <f t="shared" si="740"/>
        <v>0</v>
      </c>
      <c r="G489" s="141">
        <f t="shared" si="739"/>
        <v>0</v>
      </c>
      <c r="H489" s="141">
        <f t="shared" si="739"/>
        <v>0</v>
      </c>
      <c r="I489" s="141">
        <f t="shared" si="739"/>
        <v>0</v>
      </c>
      <c r="J489" s="141">
        <f t="shared" si="739"/>
        <v>0</v>
      </c>
      <c r="K489" s="141">
        <f t="shared" si="739"/>
        <v>0</v>
      </c>
      <c r="L489" s="141">
        <f t="shared" si="739"/>
        <v>0</v>
      </c>
      <c r="M489" s="141">
        <f t="shared" si="739"/>
        <v>0</v>
      </c>
      <c r="N489" s="141">
        <f t="shared" si="739"/>
        <v>0</v>
      </c>
      <c r="O489" s="141">
        <f t="shared" si="739"/>
        <v>0</v>
      </c>
      <c r="P489" s="141">
        <f t="shared" ca="1" si="739"/>
        <v>0</v>
      </c>
      <c r="Q489" s="141">
        <f t="shared" ca="1" si="739"/>
        <v>0</v>
      </c>
      <c r="R489" s="141">
        <f t="shared" ca="1" si="739"/>
        <v>0</v>
      </c>
      <c r="S489" s="141">
        <f t="shared" ca="1" si="739"/>
        <v>0</v>
      </c>
      <c r="T489" s="141">
        <f t="shared" ca="1" si="739"/>
        <v>0</v>
      </c>
      <c r="U489" s="141">
        <f t="shared" si="739"/>
        <v>0</v>
      </c>
      <c r="V489" s="141">
        <f t="shared" si="739"/>
        <v>0</v>
      </c>
      <c r="W489" s="141">
        <f t="shared" si="739"/>
        <v>0</v>
      </c>
      <c r="X489" s="141">
        <f t="shared" si="739"/>
        <v>0</v>
      </c>
      <c r="Y489" s="141">
        <f t="shared" si="739"/>
        <v>0</v>
      </c>
      <c r="Z489" s="141">
        <f t="shared" si="739"/>
        <v>0</v>
      </c>
      <c r="AA489" s="141">
        <f t="shared" si="739"/>
        <v>0</v>
      </c>
      <c r="AB489" s="141">
        <f t="shared" si="739"/>
        <v>0</v>
      </c>
      <c r="AC489" s="141">
        <f t="shared" si="739"/>
        <v>0</v>
      </c>
      <c r="AD489" s="141">
        <f t="shared" si="739"/>
        <v>0</v>
      </c>
    </row>
    <row r="490" spans="1:30" ht="13" thickBot="1">
      <c r="B490" s="9"/>
      <c r="C490" s="31">
        <f t="shared" si="741"/>
        <v>2035</v>
      </c>
      <c r="D490" s="6" t="s">
        <v>21</v>
      </c>
      <c r="E490" s="186">
        <f ca="1">OFFSET('Regulatory Asset Base'!$U$156,$D450-1,0)</f>
        <v>173888888.8888889</v>
      </c>
      <c r="F490" s="141">
        <f t="shared" si="740"/>
        <v>0</v>
      </c>
      <c r="G490" s="141">
        <f t="shared" si="739"/>
        <v>0</v>
      </c>
      <c r="H490" s="141">
        <f t="shared" si="739"/>
        <v>0</v>
      </c>
      <c r="I490" s="141">
        <f t="shared" si="739"/>
        <v>0</v>
      </c>
      <c r="J490" s="141">
        <f t="shared" si="739"/>
        <v>0</v>
      </c>
      <c r="K490" s="141">
        <f t="shared" si="739"/>
        <v>0</v>
      </c>
      <c r="L490" s="141">
        <f t="shared" si="739"/>
        <v>0</v>
      </c>
      <c r="M490" s="141">
        <f t="shared" ref="G490:AD498" si="742">IF(M$4&lt;$C490,0,IF(M$4&gt;=$C490+$D$19,0,$E490/$D$19))</f>
        <v>0</v>
      </c>
      <c r="N490" s="141">
        <f t="shared" si="742"/>
        <v>0</v>
      </c>
      <c r="O490" s="141">
        <f t="shared" si="742"/>
        <v>0</v>
      </c>
      <c r="P490" s="141">
        <f t="shared" si="742"/>
        <v>0</v>
      </c>
      <c r="Q490" s="141">
        <f t="shared" ca="1" si="742"/>
        <v>34777777.777777776</v>
      </c>
      <c r="R490" s="141">
        <f t="shared" ca="1" si="742"/>
        <v>34777777.777777776</v>
      </c>
      <c r="S490" s="141">
        <f t="shared" ca="1" si="742"/>
        <v>34777777.777777776</v>
      </c>
      <c r="T490" s="141">
        <f t="shared" ca="1" si="742"/>
        <v>34777777.777777776</v>
      </c>
      <c r="U490" s="141">
        <f t="shared" ca="1" si="742"/>
        <v>34777777.777777776</v>
      </c>
      <c r="V490" s="141">
        <f t="shared" si="742"/>
        <v>0</v>
      </c>
      <c r="W490" s="141">
        <f t="shared" si="742"/>
        <v>0</v>
      </c>
      <c r="X490" s="141">
        <f t="shared" si="742"/>
        <v>0</v>
      </c>
      <c r="Y490" s="141">
        <f t="shared" si="742"/>
        <v>0</v>
      </c>
      <c r="Z490" s="141">
        <f t="shared" si="742"/>
        <v>0</v>
      </c>
      <c r="AA490" s="141">
        <f t="shared" si="742"/>
        <v>0</v>
      </c>
      <c r="AB490" s="141">
        <f t="shared" si="742"/>
        <v>0</v>
      </c>
      <c r="AC490" s="141">
        <f t="shared" si="742"/>
        <v>0</v>
      </c>
      <c r="AD490" s="141">
        <f t="shared" si="742"/>
        <v>0</v>
      </c>
    </row>
    <row r="491" spans="1:30" ht="13" thickBot="1">
      <c r="B491" s="9"/>
      <c r="C491" s="31">
        <f t="shared" si="741"/>
        <v>2036</v>
      </c>
      <c r="D491" s="6" t="s">
        <v>21</v>
      </c>
      <c r="E491" s="186">
        <f ca="1">OFFSET('Regulatory Asset Base'!$V$156,$D450-1,0)</f>
        <v>173888888.8888889</v>
      </c>
      <c r="F491" s="141">
        <f t="shared" si="740"/>
        <v>0</v>
      </c>
      <c r="G491" s="141">
        <f t="shared" si="742"/>
        <v>0</v>
      </c>
      <c r="H491" s="141">
        <f t="shared" si="742"/>
        <v>0</v>
      </c>
      <c r="I491" s="141">
        <f t="shared" si="742"/>
        <v>0</v>
      </c>
      <c r="J491" s="141">
        <f t="shared" si="742"/>
        <v>0</v>
      </c>
      <c r="K491" s="141">
        <f t="shared" si="742"/>
        <v>0</v>
      </c>
      <c r="L491" s="141">
        <f t="shared" si="742"/>
        <v>0</v>
      </c>
      <c r="M491" s="141">
        <f t="shared" si="742"/>
        <v>0</v>
      </c>
      <c r="N491" s="141">
        <f t="shared" si="742"/>
        <v>0</v>
      </c>
      <c r="O491" s="141">
        <f t="shared" si="742"/>
        <v>0</v>
      </c>
      <c r="P491" s="141">
        <f t="shared" si="742"/>
        <v>0</v>
      </c>
      <c r="Q491" s="141">
        <f t="shared" si="742"/>
        <v>0</v>
      </c>
      <c r="R491" s="141">
        <f t="shared" ca="1" si="742"/>
        <v>34777777.777777776</v>
      </c>
      <c r="S491" s="141">
        <f t="shared" ca="1" si="742"/>
        <v>34777777.777777776</v>
      </c>
      <c r="T491" s="141">
        <f t="shared" ca="1" si="742"/>
        <v>34777777.777777776</v>
      </c>
      <c r="U491" s="141">
        <f t="shared" ca="1" si="742"/>
        <v>34777777.777777776</v>
      </c>
      <c r="V491" s="141">
        <f t="shared" ca="1" si="742"/>
        <v>34777777.777777776</v>
      </c>
      <c r="W491" s="141">
        <f t="shared" si="742"/>
        <v>0</v>
      </c>
      <c r="X491" s="141">
        <f t="shared" si="742"/>
        <v>0</v>
      </c>
      <c r="Y491" s="141">
        <f t="shared" si="742"/>
        <v>0</v>
      </c>
      <c r="Z491" s="141">
        <f t="shared" si="742"/>
        <v>0</v>
      </c>
      <c r="AA491" s="141">
        <f t="shared" si="742"/>
        <v>0</v>
      </c>
      <c r="AB491" s="141">
        <f t="shared" si="742"/>
        <v>0</v>
      </c>
      <c r="AC491" s="141">
        <f t="shared" si="742"/>
        <v>0</v>
      </c>
      <c r="AD491" s="141">
        <f t="shared" si="742"/>
        <v>0</v>
      </c>
    </row>
    <row r="492" spans="1:30" ht="13" thickBot="1">
      <c r="B492" s="9"/>
      <c r="C492" s="31">
        <f t="shared" si="741"/>
        <v>2037</v>
      </c>
      <c r="D492" s="6" t="s">
        <v>21</v>
      </c>
      <c r="E492" s="186">
        <f ca="1">OFFSET('Regulatory Asset Base'!$W$156,$D450-1,0)</f>
        <v>0</v>
      </c>
      <c r="F492" s="141">
        <f t="shared" si="740"/>
        <v>0</v>
      </c>
      <c r="G492" s="141">
        <f t="shared" si="742"/>
        <v>0</v>
      </c>
      <c r="H492" s="141">
        <f t="shared" si="742"/>
        <v>0</v>
      </c>
      <c r="I492" s="141">
        <f t="shared" si="742"/>
        <v>0</v>
      </c>
      <c r="J492" s="141">
        <f t="shared" si="742"/>
        <v>0</v>
      </c>
      <c r="K492" s="141">
        <f t="shared" si="742"/>
        <v>0</v>
      </c>
      <c r="L492" s="141">
        <f t="shared" si="742"/>
        <v>0</v>
      </c>
      <c r="M492" s="141">
        <f t="shared" si="742"/>
        <v>0</v>
      </c>
      <c r="N492" s="141">
        <f t="shared" si="742"/>
        <v>0</v>
      </c>
      <c r="O492" s="141">
        <f t="shared" si="742"/>
        <v>0</v>
      </c>
      <c r="P492" s="141">
        <f t="shared" si="742"/>
        <v>0</v>
      </c>
      <c r="Q492" s="141">
        <f t="shared" si="742"/>
        <v>0</v>
      </c>
      <c r="R492" s="141">
        <f t="shared" si="742"/>
        <v>0</v>
      </c>
      <c r="S492" s="141">
        <f t="shared" ca="1" si="742"/>
        <v>0</v>
      </c>
      <c r="T492" s="141">
        <f t="shared" ca="1" si="742"/>
        <v>0</v>
      </c>
      <c r="U492" s="141">
        <f t="shared" ca="1" si="742"/>
        <v>0</v>
      </c>
      <c r="V492" s="141">
        <f t="shared" ca="1" si="742"/>
        <v>0</v>
      </c>
      <c r="W492" s="141">
        <f t="shared" ca="1" si="742"/>
        <v>0</v>
      </c>
      <c r="X492" s="141">
        <f t="shared" si="742"/>
        <v>0</v>
      </c>
      <c r="Y492" s="141">
        <f t="shared" si="742"/>
        <v>0</v>
      </c>
      <c r="Z492" s="141">
        <f t="shared" si="742"/>
        <v>0</v>
      </c>
      <c r="AA492" s="141">
        <f t="shared" si="742"/>
        <v>0</v>
      </c>
      <c r="AB492" s="141">
        <f t="shared" si="742"/>
        <v>0</v>
      </c>
      <c r="AC492" s="141">
        <f t="shared" si="742"/>
        <v>0</v>
      </c>
      <c r="AD492" s="141">
        <f t="shared" si="742"/>
        <v>0</v>
      </c>
    </row>
    <row r="493" spans="1:30" ht="13" thickBot="1">
      <c r="B493" s="9"/>
      <c r="C493" s="31">
        <f t="shared" si="741"/>
        <v>2038</v>
      </c>
      <c r="D493" s="6" t="s">
        <v>21</v>
      </c>
      <c r="E493" s="186">
        <f ca="1">OFFSET('Regulatory Asset Base'!$X$156,$D450-1,0)</f>
        <v>0</v>
      </c>
      <c r="F493" s="141">
        <f t="shared" si="740"/>
        <v>0</v>
      </c>
      <c r="G493" s="141">
        <f t="shared" si="742"/>
        <v>0</v>
      </c>
      <c r="H493" s="141">
        <f t="shared" si="742"/>
        <v>0</v>
      </c>
      <c r="I493" s="141">
        <f t="shared" si="742"/>
        <v>0</v>
      </c>
      <c r="J493" s="141">
        <f t="shared" si="742"/>
        <v>0</v>
      </c>
      <c r="K493" s="141">
        <f t="shared" si="742"/>
        <v>0</v>
      </c>
      <c r="L493" s="141">
        <f t="shared" si="742"/>
        <v>0</v>
      </c>
      <c r="M493" s="141">
        <f t="shared" si="742"/>
        <v>0</v>
      </c>
      <c r="N493" s="141">
        <f t="shared" si="742"/>
        <v>0</v>
      </c>
      <c r="O493" s="141">
        <f t="shared" si="742"/>
        <v>0</v>
      </c>
      <c r="P493" s="141">
        <f t="shared" si="742"/>
        <v>0</v>
      </c>
      <c r="Q493" s="141">
        <f t="shared" si="742"/>
        <v>0</v>
      </c>
      <c r="R493" s="141">
        <f t="shared" si="742"/>
        <v>0</v>
      </c>
      <c r="S493" s="141">
        <f t="shared" si="742"/>
        <v>0</v>
      </c>
      <c r="T493" s="141">
        <f t="shared" ca="1" si="742"/>
        <v>0</v>
      </c>
      <c r="U493" s="141">
        <f t="shared" ca="1" si="742"/>
        <v>0</v>
      </c>
      <c r="V493" s="141">
        <f t="shared" ca="1" si="742"/>
        <v>0</v>
      </c>
      <c r="W493" s="141">
        <f t="shared" ca="1" si="742"/>
        <v>0</v>
      </c>
      <c r="X493" s="141">
        <f t="shared" ca="1" si="742"/>
        <v>0</v>
      </c>
      <c r="Y493" s="141">
        <f t="shared" si="742"/>
        <v>0</v>
      </c>
      <c r="Z493" s="141">
        <f t="shared" si="742"/>
        <v>0</v>
      </c>
      <c r="AA493" s="141">
        <f t="shared" si="742"/>
        <v>0</v>
      </c>
      <c r="AB493" s="141">
        <f t="shared" si="742"/>
        <v>0</v>
      </c>
      <c r="AC493" s="141">
        <f t="shared" si="742"/>
        <v>0</v>
      </c>
      <c r="AD493" s="141">
        <f t="shared" si="742"/>
        <v>0</v>
      </c>
    </row>
    <row r="494" spans="1:30" ht="13" thickBot="1">
      <c r="B494" s="9"/>
      <c r="C494" s="31">
        <f t="shared" si="741"/>
        <v>2039</v>
      </c>
      <c r="D494" s="6" t="s">
        <v>21</v>
      </c>
      <c r="E494" s="186">
        <f ca="1">OFFSET('Regulatory Asset Base'!$Y$156,$D450-1,0)</f>
        <v>0</v>
      </c>
      <c r="F494" s="141">
        <f t="shared" si="740"/>
        <v>0</v>
      </c>
      <c r="G494" s="141">
        <f t="shared" si="742"/>
        <v>0</v>
      </c>
      <c r="H494" s="141">
        <f t="shared" si="742"/>
        <v>0</v>
      </c>
      <c r="I494" s="141">
        <f t="shared" si="742"/>
        <v>0</v>
      </c>
      <c r="J494" s="141">
        <f t="shared" si="742"/>
        <v>0</v>
      </c>
      <c r="K494" s="141">
        <f t="shared" si="742"/>
        <v>0</v>
      </c>
      <c r="L494" s="141">
        <f t="shared" si="742"/>
        <v>0</v>
      </c>
      <c r="M494" s="141">
        <f t="shared" si="742"/>
        <v>0</v>
      </c>
      <c r="N494" s="141">
        <f t="shared" si="742"/>
        <v>0</v>
      </c>
      <c r="O494" s="141">
        <f t="shared" si="742"/>
        <v>0</v>
      </c>
      <c r="P494" s="141">
        <f t="shared" si="742"/>
        <v>0</v>
      </c>
      <c r="Q494" s="141">
        <f t="shared" si="742"/>
        <v>0</v>
      </c>
      <c r="R494" s="141">
        <f t="shared" si="742"/>
        <v>0</v>
      </c>
      <c r="S494" s="141">
        <f t="shared" si="742"/>
        <v>0</v>
      </c>
      <c r="T494" s="141">
        <f t="shared" si="742"/>
        <v>0</v>
      </c>
      <c r="U494" s="141">
        <f t="shared" ca="1" si="742"/>
        <v>0</v>
      </c>
      <c r="V494" s="141">
        <f t="shared" ca="1" si="742"/>
        <v>0</v>
      </c>
      <c r="W494" s="141">
        <f t="shared" ca="1" si="742"/>
        <v>0</v>
      </c>
      <c r="X494" s="141">
        <f t="shared" ca="1" si="742"/>
        <v>0</v>
      </c>
      <c r="Y494" s="141">
        <f t="shared" ca="1" si="742"/>
        <v>0</v>
      </c>
      <c r="Z494" s="141">
        <f t="shared" si="742"/>
        <v>0</v>
      </c>
      <c r="AA494" s="141">
        <f t="shared" si="742"/>
        <v>0</v>
      </c>
      <c r="AB494" s="141">
        <f t="shared" si="742"/>
        <v>0</v>
      </c>
      <c r="AC494" s="141">
        <f t="shared" si="742"/>
        <v>0</v>
      </c>
      <c r="AD494" s="141">
        <f t="shared" si="742"/>
        <v>0</v>
      </c>
    </row>
    <row r="495" spans="1:30" ht="13" thickBot="1">
      <c r="B495" s="9"/>
      <c r="C495" s="31">
        <f t="shared" si="741"/>
        <v>2040</v>
      </c>
      <c r="D495" s="6" t="s">
        <v>21</v>
      </c>
      <c r="E495" s="186">
        <f ca="1">OFFSET('Regulatory Asset Base'!$Z$156,$D450-1,0)</f>
        <v>266363636.36363634</v>
      </c>
      <c r="F495" s="141">
        <f t="shared" si="740"/>
        <v>0</v>
      </c>
      <c r="G495" s="141">
        <f t="shared" si="742"/>
        <v>0</v>
      </c>
      <c r="H495" s="141">
        <f t="shared" si="742"/>
        <v>0</v>
      </c>
      <c r="I495" s="141">
        <f t="shared" si="742"/>
        <v>0</v>
      </c>
      <c r="J495" s="141">
        <f t="shared" si="742"/>
        <v>0</v>
      </c>
      <c r="K495" s="141">
        <f t="shared" si="742"/>
        <v>0</v>
      </c>
      <c r="L495" s="141">
        <f t="shared" si="742"/>
        <v>0</v>
      </c>
      <c r="M495" s="141">
        <f t="shared" si="742"/>
        <v>0</v>
      </c>
      <c r="N495" s="141">
        <f t="shared" si="742"/>
        <v>0</v>
      </c>
      <c r="O495" s="141">
        <f t="shared" si="742"/>
        <v>0</v>
      </c>
      <c r="P495" s="141">
        <f t="shared" si="742"/>
        <v>0</v>
      </c>
      <c r="Q495" s="141">
        <f t="shared" si="742"/>
        <v>0</v>
      </c>
      <c r="R495" s="141">
        <f t="shared" si="742"/>
        <v>0</v>
      </c>
      <c r="S495" s="141">
        <f t="shared" si="742"/>
        <v>0</v>
      </c>
      <c r="T495" s="141">
        <f t="shared" si="742"/>
        <v>0</v>
      </c>
      <c r="U495" s="141">
        <f t="shared" si="742"/>
        <v>0</v>
      </c>
      <c r="V495" s="141">
        <f t="shared" ca="1" si="742"/>
        <v>53272727.272727266</v>
      </c>
      <c r="W495" s="141">
        <f t="shared" ca="1" si="742"/>
        <v>53272727.272727266</v>
      </c>
      <c r="X495" s="141">
        <f t="shared" ca="1" si="742"/>
        <v>53272727.272727266</v>
      </c>
      <c r="Y495" s="141">
        <f t="shared" ca="1" si="742"/>
        <v>53272727.272727266</v>
      </c>
      <c r="Z495" s="141">
        <f t="shared" ca="1" si="742"/>
        <v>53272727.272727266</v>
      </c>
      <c r="AA495" s="141">
        <f t="shared" si="742"/>
        <v>0</v>
      </c>
      <c r="AB495" s="141">
        <f t="shared" si="742"/>
        <v>0</v>
      </c>
      <c r="AC495" s="141">
        <f t="shared" si="742"/>
        <v>0</v>
      </c>
      <c r="AD495" s="141">
        <f t="shared" si="742"/>
        <v>0</v>
      </c>
    </row>
    <row r="496" spans="1:30" ht="13" thickBot="1">
      <c r="B496" s="9"/>
      <c r="C496" s="31">
        <f t="shared" si="741"/>
        <v>2041</v>
      </c>
      <c r="D496" s="6" t="s">
        <v>21</v>
      </c>
      <c r="E496" s="186">
        <f ca="1">OFFSET('Regulatory Asset Base'!$AA$156,$D450-1,0)</f>
        <v>0</v>
      </c>
      <c r="F496" s="141">
        <f t="shared" si="740"/>
        <v>0</v>
      </c>
      <c r="G496" s="141">
        <f t="shared" si="742"/>
        <v>0</v>
      </c>
      <c r="H496" s="141">
        <f t="shared" si="742"/>
        <v>0</v>
      </c>
      <c r="I496" s="141">
        <f t="shared" si="742"/>
        <v>0</v>
      </c>
      <c r="J496" s="141">
        <f t="shared" si="742"/>
        <v>0</v>
      </c>
      <c r="K496" s="141">
        <f t="shared" si="742"/>
        <v>0</v>
      </c>
      <c r="L496" s="141">
        <f t="shared" si="742"/>
        <v>0</v>
      </c>
      <c r="M496" s="141">
        <f t="shared" si="742"/>
        <v>0</v>
      </c>
      <c r="N496" s="141">
        <f t="shared" si="742"/>
        <v>0</v>
      </c>
      <c r="O496" s="141">
        <f t="shared" si="742"/>
        <v>0</v>
      </c>
      <c r="P496" s="141">
        <f t="shared" si="742"/>
        <v>0</v>
      </c>
      <c r="Q496" s="141">
        <f t="shared" si="742"/>
        <v>0</v>
      </c>
      <c r="R496" s="141">
        <f t="shared" si="742"/>
        <v>0</v>
      </c>
      <c r="S496" s="141">
        <f t="shared" si="742"/>
        <v>0</v>
      </c>
      <c r="T496" s="141">
        <f t="shared" si="742"/>
        <v>0</v>
      </c>
      <c r="U496" s="141">
        <f t="shared" si="742"/>
        <v>0</v>
      </c>
      <c r="V496" s="141">
        <f t="shared" si="742"/>
        <v>0</v>
      </c>
      <c r="W496" s="141">
        <f t="shared" ca="1" si="742"/>
        <v>0</v>
      </c>
      <c r="X496" s="141">
        <f t="shared" ca="1" si="742"/>
        <v>0</v>
      </c>
      <c r="Y496" s="141">
        <f t="shared" ca="1" si="742"/>
        <v>0</v>
      </c>
      <c r="Z496" s="141">
        <f t="shared" ca="1" si="742"/>
        <v>0</v>
      </c>
      <c r="AA496" s="141">
        <f t="shared" ca="1" si="742"/>
        <v>0</v>
      </c>
      <c r="AB496" s="141">
        <f t="shared" si="742"/>
        <v>0</v>
      </c>
      <c r="AC496" s="141">
        <f t="shared" si="742"/>
        <v>0</v>
      </c>
      <c r="AD496" s="141">
        <f t="shared" si="742"/>
        <v>0</v>
      </c>
    </row>
    <row r="497" spans="1:30" ht="11.5" customHeight="1" thickBot="1">
      <c r="B497" s="9"/>
      <c r="C497" s="31">
        <f t="shared" si="741"/>
        <v>2042</v>
      </c>
      <c r="D497" s="6" t="s">
        <v>21</v>
      </c>
      <c r="E497" s="186">
        <f ca="1">OFFSET('Regulatory Asset Base'!$AB$156,$D450-1,0)</f>
        <v>195333333.33333331</v>
      </c>
      <c r="F497" s="141">
        <f t="shared" si="740"/>
        <v>0</v>
      </c>
      <c r="G497" s="141">
        <f t="shared" si="742"/>
        <v>0</v>
      </c>
      <c r="H497" s="141">
        <f t="shared" si="742"/>
        <v>0</v>
      </c>
      <c r="I497" s="141">
        <f t="shared" si="742"/>
        <v>0</v>
      </c>
      <c r="J497" s="141">
        <f t="shared" si="742"/>
        <v>0</v>
      </c>
      <c r="K497" s="141">
        <f t="shared" si="742"/>
        <v>0</v>
      </c>
      <c r="L497" s="141">
        <f t="shared" si="742"/>
        <v>0</v>
      </c>
      <c r="M497" s="141">
        <f t="shared" si="742"/>
        <v>0</v>
      </c>
      <c r="N497" s="141">
        <f t="shared" si="742"/>
        <v>0</v>
      </c>
      <c r="O497" s="141">
        <f t="shared" si="742"/>
        <v>0</v>
      </c>
      <c r="P497" s="141">
        <f t="shared" si="742"/>
        <v>0</v>
      </c>
      <c r="Q497" s="141">
        <f t="shared" si="742"/>
        <v>0</v>
      </c>
      <c r="R497" s="141">
        <f t="shared" si="742"/>
        <v>0</v>
      </c>
      <c r="S497" s="141">
        <f t="shared" si="742"/>
        <v>0</v>
      </c>
      <c r="T497" s="141">
        <f t="shared" si="742"/>
        <v>0</v>
      </c>
      <c r="U497" s="141">
        <f t="shared" si="742"/>
        <v>0</v>
      </c>
      <c r="V497" s="141">
        <f t="shared" si="742"/>
        <v>0</v>
      </c>
      <c r="W497" s="141">
        <f t="shared" si="742"/>
        <v>0</v>
      </c>
      <c r="X497" s="141">
        <f t="shared" ca="1" si="742"/>
        <v>39066666.666666664</v>
      </c>
      <c r="Y497" s="141">
        <f t="shared" ca="1" si="742"/>
        <v>39066666.666666664</v>
      </c>
      <c r="Z497" s="141">
        <f t="shared" ca="1" si="742"/>
        <v>39066666.666666664</v>
      </c>
      <c r="AA497" s="141">
        <f t="shared" ca="1" si="742"/>
        <v>39066666.666666664</v>
      </c>
      <c r="AB497" s="141">
        <f t="shared" ca="1" si="742"/>
        <v>39066666.666666664</v>
      </c>
      <c r="AC497" s="141">
        <f t="shared" si="742"/>
        <v>0</v>
      </c>
      <c r="AD497" s="141">
        <f t="shared" si="742"/>
        <v>0</v>
      </c>
    </row>
    <row r="498" spans="1:30" ht="13" thickBot="1">
      <c r="B498" s="9"/>
      <c r="C498" s="31">
        <f t="shared" si="741"/>
        <v>2043</v>
      </c>
      <c r="D498" s="6" t="s">
        <v>21</v>
      </c>
      <c r="E498" s="186">
        <f ca="1">OFFSET('Regulatory Asset Base'!$AC$156,$D450-1,0)</f>
        <v>187525252.52525252</v>
      </c>
      <c r="F498" s="141">
        <f t="shared" si="740"/>
        <v>0</v>
      </c>
      <c r="G498" s="141">
        <f t="shared" si="742"/>
        <v>0</v>
      </c>
      <c r="H498" s="141">
        <f t="shared" si="742"/>
        <v>0</v>
      </c>
      <c r="I498" s="141">
        <f t="shared" si="742"/>
        <v>0</v>
      </c>
      <c r="J498" s="141">
        <f t="shared" si="742"/>
        <v>0</v>
      </c>
      <c r="K498" s="141">
        <f t="shared" si="742"/>
        <v>0</v>
      </c>
      <c r="L498" s="141">
        <f t="shared" si="742"/>
        <v>0</v>
      </c>
      <c r="M498" s="141">
        <f t="shared" si="742"/>
        <v>0</v>
      </c>
      <c r="N498" s="141">
        <f t="shared" si="742"/>
        <v>0</v>
      </c>
      <c r="O498" s="141">
        <f t="shared" si="742"/>
        <v>0</v>
      </c>
      <c r="P498" s="141">
        <f t="shared" si="742"/>
        <v>0</v>
      </c>
      <c r="Q498" s="141">
        <f t="shared" si="742"/>
        <v>0</v>
      </c>
      <c r="R498" s="141">
        <f t="shared" si="742"/>
        <v>0</v>
      </c>
      <c r="S498" s="141">
        <f t="shared" si="742"/>
        <v>0</v>
      </c>
      <c r="T498" s="141">
        <f t="shared" si="742"/>
        <v>0</v>
      </c>
      <c r="U498" s="141">
        <f t="shared" si="742"/>
        <v>0</v>
      </c>
      <c r="V498" s="141">
        <f t="shared" si="742"/>
        <v>0</v>
      </c>
      <c r="W498" s="141">
        <f t="shared" si="742"/>
        <v>0</v>
      </c>
      <c r="X498" s="141">
        <f t="shared" si="742"/>
        <v>0</v>
      </c>
      <c r="Y498" s="141">
        <f t="shared" ca="1" si="742"/>
        <v>37505050.505050503</v>
      </c>
      <c r="Z498" s="141">
        <f t="shared" ca="1" si="742"/>
        <v>37505050.505050503</v>
      </c>
      <c r="AA498" s="141">
        <f t="shared" ca="1" si="742"/>
        <v>37505050.505050503</v>
      </c>
      <c r="AB498" s="141">
        <f t="shared" ca="1" si="742"/>
        <v>37505050.505050503</v>
      </c>
      <c r="AC498" s="141">
        <f t="shared" ca="1" si="742"/>
        <v>37505050.505050503</v>
      </c>
      <c r="AD498" s="141">
        <f t="shared" si="742"/>
        <v>0</v>
      </c>
    </row>
    <row r="499" spans="1:30" s="54" customFormat="1" ht="13.5" thickBot="1">
      <c r="A499" s="184"/>
      <c r="B499" s="185"/>
      <c r="C499" s="183" t="s">
        <v>166</v>
      </c>
      <c r="D499" s="6" t="s">
        <v>21</v>
      </c>
      <c r="E499" s="187"/>
      <c r="F499" s="188">
        <f>SUM(F479:F498)</f>
        <v>0</v>
      </c>
      <c r="G499" s="188">
        <f t="shared" ref="G499" ca="1" si="743">SUM(G479:G498)</f>
        <v>7368421.0526315793</v>
      </c>
      <c r="H499" s="188">
        <f t="shared" ref="H499" ca="1" si="744">SUM(H479:H498)</f>
        <v>29668421.052631579</v>
      </c>
      <c r="I499" s="188">
        <f t="shared" ref="I499" ca="1" si="745">SUM(I479:I498)</f>
        <v>29668421.052631579</v>
      </c>
      <c r="J499" s="188">
        <f t="shared" ref="J499" ca="1" si="746">SUM(J479:J498)</f>
        <v>74252836.637047172</v>
      </c>
      <c r="K499" s="188">
        <f t="shared" ref="K499" ca="1" si="747">SUM(K479:K498)</f>
        <v>106109979.49419004</v>
      </c>
      <c r="L499" s="188">
        <f t="shared" ref="L499" ca="1" si="748">SUM(L479:L498)</f>
        <v>140616558.44155845</v>
      </c>
      <c r="M499" s="188">
        <f t="shared" ref="M499" ca="1" si="749">SUM(M479:M498)</f>
        <v>128316558.44155845</v>
      </c>
      <c r="N499" s="188">
        <f t="shared" ref="N499" ca="1" si="750">SUM(N479:N498)</f>
        <v>168819122.54412255</v>
      </c>
      <c r="O499" s="188">
        <f t="shared" ref="O499" ca="1" si="751">SUM(O479:O498)</f>
        <v>132470001.07735401</v>
      </c>
      <c r="P499" s="188">
        <f t="shared" ref="P499" ca="1" si="752">SUM(P479:P498)</f>
        <v>100612858.22021115</v>
      </c>
      <c r="Q499" s="188">
        <f t="shared" ref="Q499" ca="1" si="753">SUM(Q479:Q498)</f>
        <v>93515635.997988939</v>
      </c>
      <c r="R499" s="188">
        <f t="shared" ref="R499" ca="1" si="754">SUM(R479:R498)</f>
        <v>118293413.77576672</v>
      </c>
      <c r="S499" s="188">
        <f t="shared" ref="S499" ca="1" si="755">SUM(S479:S498)</f>
        <v>77790849.673202604</v>
      </c>
      <c r="T499" s="188">
        <f t="shared" ref="T499" ca="1" si="756">SUM(T479:T498)</f>
        <v>69555555.555555552</v>
      </c>
      <c r="U499" s="188">
        <f t="shared" ref="U499" ca="1" si="757">SUM(U479:U498)</f>
        <v>69555555.555555552</v>
      </c>
      <c r="V499" s="188">
        <f t="shared" ref="V499" ca="1" si="758">SUM(V479:V498)</f>
        <v>88050505.050505042</v>
      </c>
      <c r="W499" s="188">
        <f t="shared" ref="W499" ca="1" si="759">SUM(W479:W498)</f>
        <v>53272727.272727266</v>
      </c>
      <c r="X499" s="188">
        <f t="shared" ref="X499" ca="1" si="760">SUM(X479:X498)</f>
        <v>92339393.939393938</v>
      </c>
      <c r="Y499" s="188">
        <f t="shared" ref="Y499" ca="1" si="761">SUM(Y479:Y498)</f>
        <v>129844444.44444445</v>
      </c>
      <c r="Z499" s="188">
        <f t="shared" ref="Z499" ca="1" si="762">SUM(Z479:Z498)</f>
        <v>129844444.44444445</v>
      </c>
      <c r="AA499" s="188">
        <f t="shared" ref="AA499" ca="1" si="763">SUM(AA479:AA498)</f>
        <v>76571717.171717167</v>
      </c>
      <c r="AB499" s="188">
        <f t="shared" ref="AB499" ca="1" si="764">SUM(AB479:AB498)</f>
        <v>76571717.171717167</v>
      </c>
      <c r="AC499" s="188">
        <f t="shared" ref="AC499" ca="1" si="765">SUM(AC479:AC498)</f>
        <v>37505050.505050503</v>
      </c>
      <c r="AD499" s="188">
        <f t="shared" ref="AD499" si="766">SUM(AD479:AD498)</f>
        <v>0</v>
      </c>
    </row>
    <row r="500" spans="1:30">
      <c r="D500" s="18"/>
    </row>
    <row r="502" spans="1:30" s="101" customFormat="1" ht="13">
      <c r="A502" s="130"/>
      <c r="B502" s="132">
        <f>D502+2</f>
        <v>12</v>
      </c>
      <c r="C502" s="130" t="str">
        <f>LOOKUP(D502,$B$11:$C$20)</f>
        <v>Furniture &amp; Fittings</v>
      </c>
      <c r="D502" s="130">
        <v>10</v>
      </c>
      <c r="E502" s="130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</row>
    <row r="503" spans="1:30">
      <c r="A503" s="46"/>
      <c r="B503" s="14"/>
      <c r="C503" s="13"/>
      <c r="D503" s="21"/>
      <c r="E503" s="12"/>
      <c r="F503" s="3"/>
      <c r="G503" s="2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30" ht="14.5" customHeight="1">
      <c r="A504" s="22"/>
      <c r="B504" s="47"/>
      <c r="C504" s="47" t="s">
        <v>48</v>
      </c>
      <c r="D504" s="12"/>
      <c r="E504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30"/>
      <c r="Q504" s="30"/>
      <c r="R504" s="30"/>
      <c r="S504" s="30"/>
      <c r="T504" s="30"/>
      <c r="U504" s="30"/>
    </row>
    <row r="505" spans="1:30">
      <c r="A505" s="10"/>
      <c r="B505" s="10"/>
      <c r="C505" s="10"/>
      <c r="D505" s="257"/>
      <c r="E505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39"/>
      <c r="T505" s="139"/>
      <c r="U505" s="139"/>
      <c r="V505" s="139"/>
      <c r="W505" s="139"/>
      <c r="X505" s="139"/>
      <c r="Y505" s="139"/>
      <c r="Z505" s="139"/>
      <c r="AA505" s="139"/>
      <c r="AB505" s="139"/>
      <c r="AC505" s="139"/>
      <c r="AD505" s="139"/>
    </row>
    <row r="506" spans="1:30" ht="12" customHeight="1">
      <c r="A506" s="10"/>
      <c r="B506" s="10"/>
      <c r="C506" s="10"/>
      <c r="D506" s="257"/>
      <c r="E506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  <c r="Y506" s="139"/>
      <c r="Z506" s="139"/>
      <c r="AA506" s="139"/>
      <c r="AB506" s="139"/>
      <c r="AC506" s="139"/>
      <c r="AD506" s="139"/>
    </row>
    <row r="507" spans="1:30" ht="11.5" customHeight="1">
      <c r="A507" s="10"/>
      <c r="B507" s="10"/>
      <c r="C507" s="76" t="s">
        <v>165</v>
      </c>
      <c r="D507" s="258" t="s">
        <v>21</v>
      </c>
      <c r="E507"/>
      <c r="F507" s="182">
        <f>LOOKUP(D502,$B$11:$B$20,$F$11:$F$20)</f>
        <v>440000000</v>
      </c>
      <c r="G507" s="139">
        <f>F507</f>
        <v>440000000</v>
      </c>
      <c r="H507" s="139">
        <f>G507</f>
        <v>440000000</v>
      </c>
      <c r="I507" s="139">
        <f t="shared" ref="I507:AD507" si="767">H507</f>
        <v>440000000</v>
      </c>
      <c r="J507" s="139">
        <f t="shared" si="767"/>
        <v>440000000</v>
      </c>
      <c r="K507" s="139">
        <f t="shared" si="767"/>
        <v>440000000</v>
      </c>
      <c r="L507" s="139">
        <f t="shared" si="767"/>
        <v>440000000</v>
      </c>
      <c r="M507" s="139">
        <f t="shared" si="767"/>
        <v>440000000</v>
      </c>
      <c r="N507" s="139">
        <f t="shared" si="767"/>
        <v>440000000</v>
      </c>
      <c r="O507" s="139">
        <f t="shared" si="767"/>
        <v>440000000</v>
      </c>
      <c r="P507" s="139">
        <f t="shared" si="767"/>
        <v>440000000</v>
      </c>
      <c r="Q507" s="139">
        <f t="shared" si="767"/>
        <v>440000000</v>
      </c>
      <c r="R507" s="139">
        <f t="shared" si="767"/>
        <v>440000000</v>
      </c>
      <c r="S507" s="139">
        <f t="shared" si="767"/>
        <v>440000000</v>
      </c>
      <c r="T507" s="139">
        <f t="shared" si="767"/>
        <v>440000000</v>
      </c>
      <c r="U507" s="139">
        <f t="shared" si="767"/>
        <v>440000000</v>
      </c>
      <c r="V507" s="139">
        <f t="shared" si="767"/>
        <v>440000000</v>
      </c>
      <c r="W507" s="139">
        <f t="shared" si="767"/>
        <v>440000000</v>
      </c>
      <c r="X507" s="139">
        <f t="shared" si="767"/>
        <v>440000000</v>
      </c>
      <c r="Y507" s="139">
        <f t="shared" si="767"/>
        <v>440000000</v>
      </c>
      <c r="Z507" s="139">
        <f t="shared" si="767"/>
        <v>440000000</v>
      </c>
      <c r="AA507" s="139">
        <f t="shared" si="767"/>
        <v>440000000</v>
      </c>
      <c r="AB507" s="139">
        <f t="shared" si="767"/>
        <v>440000000</v>
      </c>
      <c r="AC507" s="139">
        <f t="shared" si="767"/>
        <v>440000000</v>
      </c>
      <c r="AD507" s="139">
        <f t="shared" si="767"/>
        <v>440000000</v>
      </c>
    </row>
    <row r="508" spans="1:30" ht="11.5" customHeight="1">
      <c r="A508" s="10"/>
      <c r="B508" s="10"/>
      <c r="C508" s="76" t="s">
        <v>163</v>
      </c>
      <c r="D508" s="258" t="s">
        <v>21</v>
      </c>
      <c r="E508"/>
      <c r="F508" s="182"/>
      <c r="G508" s="139">
        <f>F513</f>
        <v>440000000</v>
      </c>
      <c r="H508" s="139">
        <f>G513</f>
        <v>352000000</v>
      </c>
      <c r="I508" s="139">
        <f t="shared" ref="I508:Z508" si="768">H513</f>
        <v>264000000</v>
      </c>
      <c r="J508" s="139">
        <f t="shared" si="768"/>
        <v>176000000</v>
      </c>
      <c r="K508" s="139">
        <f t="shared" si="768"/>
        <v>88000000</v>
      </c>
      <c r="L508" s="139">
        <f t="shared" si="768"/>
        <v>0</v>
      </c>
      <c r="M508" s="139">
        <f t="shared" si="768"/>
        <v>0</v>
      </c>
      <c r="N508" s="139">
        <f t="shared" si="768"/>
        <v>0</v>
      </c>
      <c r="O508" s="139">
        <f t="shared" si="768"/>
        <v>0</v>
      </c>
      <c r="P508" s="139">
        <f t="shared" si="768"/>
        <v>0</v>
      </c>
      <c r="Q508" s="139">
        <f t="shared" si="768"/>
        <v>0</v>
      </c>
      <c r="R508" s="139">
        <f t="shared" si="768"/>
        <v>0</v>
      </c>
      <c r="S508" s="139">
        <f t="shared" si="768"/>
        <v>0</v>
      </c>
      <c r="T508" s="139">
        <f t="shared" si="768"/>
        <v>0</v>
      </c>
      <c r="U508" s="139">
        <f t="shared" si="768"/>
        <v>0</v>
      </c>
      <c r="V508" s="139">
        <f t="shared" si="768"/>
        <v>0</v>
      </c>
      <c r="W508" s="139">
        <f t="shared" si="768"/>
        <v>0</v>
      </c>
      <c r="X508" s="139">
        <f t="shared" si="768"/>
        <v>0</v>
      </c>
      <c r="Y508" s="139">
        <f t="shared" si="768"/>
        <v>0</v>
      </c>
      <c r="Z508" s="139">
        <f t="shared" si="768"/>
        <v>0</v>
      </c>
      <c r="AA508" s="139">
        <f>Z513</f>
        <v>0</v>
      </c>
      <c r="AB508" s="139">
        <f t="shared" ref="AB508:AD508" si="769">AA513</f>
        <v>0</v>
      </c>
      <c r="AC508" s="139">
        <f t="shared" si="769"/>
        <v>0</v>
      </c>
      <c r="AD508" s="139">
        <f t="shared" si="769"/>
        <v>0</v>
      </c>
    </row>
    <row r="509" spans="1:30">
      <c r="A509" s="10"/>
      <c r="B509" s="10"/>
      <c r="C509" s="76" t="s">
        <v>162</v>
      </c>
      <c r="D509" s="258" t="s">
        <v>21</v>
      </c>
      <c r="E509"/>
      <c r="F509" s="140"/>
      <c r="G509" s="140">
        <f t="shared" ref="G509:AD509" si="770">LOOKUP($D502,$B$11:$B$20,$E$11:$E$20)</f>
        <v>0.2</v>
      </c>
      <c r="H509" s="140">
        <f t="shared" si="770"/>
        <v>0.2</v>
      </c>
      <c r="I509" s="140">
        <f t="shared" si="770"/>
        <v>0.2</v>
      </c>
      <c r="J509" s="140">
        <f t="shared" si="770"/>
        <v>0.2</v>
      </c>
      <c r="K509" s="140">
        <f t="shared" si="770"/>
        <v>0.2</v>
      </c>
      <c r="L509" s="140">
        <f t="shared" si="770"/>
        <v>0.2</v>
      </c>
      <c r="M509" s="140">
        <f t="shared" si="770"/>
        <v>0.2</v>
      </c>
      <c r="N509" s="140">
        <f t="shared" si="770"/>
        <v>0.2</v>
      </c>
      <c r="O509" s="140">
        <f t="shared" si="770"/>
        <v>0.2</v>
      </c>
      <c r="P509" s="140">
        <f t="shared" si="770"/>
        <v>0.2</v>
      </c>
      <c r="Q509" s="140">
        <f t="shared" si="770"/>
        <v>0.2</v>
      </c>
      <c r="R509" s="140">
        <f t="shared" si="770"/>
        <v>0.2</v>
      </c>
      <c r="S509" s="140">
        <f t="shared" si="770"/>
        <v>0.2</v>
      </c>
      <c r="T509" s="140">
        <f t="shared" si="770"/>
        <v>0.2</v>
      </c>
      <c r="U509" s="140">
        <f t="shared" si="770"/>
        <v>0.2</v>
      </c>
      <c r="V509" s="140">
        <f t="shared" si="770"/>
        <v>0.2</v>
      </c>
      <c r="W509" s="140">
        <f t="shared" si="770"/>
        <v>0.2</v>
      </c>
      <c r="X509" s="140">
        <f t="shared" si="770"/>
        <v>0.2</v>
      </c>
      <c r="Y509" s="140">
        <f t="shared" si="770"/>
        <v>0.2</v>
      </c>
      <c r="Z509" s="140">
        <f t="shared" si="770"/>
        <v>0.2</v>
      </c>
      <c r="AA509" s="140">
        <f t="shared" si="770"/>
        <v>0.2</v>
      </c>
      <c r="AB509" s="140">
        <f t="shared" si="770"/>
        <v>0.2</v>
      </c>
      <c r="AC509" s="140">
        <f t="shared" si="770"/>
        <v>0.2</v>
      </c>
      <c r="AD509" s="140">
        <f t="shared" si="770"/>
        <v>0.2</v>
      </c>
    </row>
    <row r="510" spans="1:30">
      <c r="A510" s="10"/>
      <c r="B510" s="10"/>
      <c r="C510" s="76" t="s">
        <v>13</v>
      </c>
      <c r="D510" s="258" t="s">
        <v>21</v>
      </c>
      <c r="E510"/>
      <c r="F510" s="139">
        <f t="shared" ref="F510:N510" si="771">E512</f>
        <v>0</v>
      </c>
      <c r="G510" s="139">
        <f t="shared" si="771"/>
        <v>0</v>
      </c>
      <c r="H510" s="139">
        <f t="shared" si="771"/>
        <v>88000000</v>
      </c>
      <c r="I510" s="139">
        <f t="shared" si="771"/>
        <v>176000000</v>
      </c>
      <c r="J510" s="139">
        <f t="shared" si="771"/>
        <v>264000000</v>
      </c>
      <c r="K510" s="139">
        <f t="shared" si="771"/>
        <v>352000000</v>
      </c>
      <c r="L510" s="139">
        <f t="shared" si="771"/>
        <v>440000000</v>
      </c>
      <c r="M510" s="139">
        <f t="shared" si="771"/>
        <v>440000000</v>
      </c>
      <c r="N510" s="139">
        <f t="shared" si="771"/>
        <v>440000000</v>
      </c>
      <c r="O510" s="139">
        <f t="shared" ref="O510" si="772">N512</f>
        <v>440000000</v>
      </c>
      <c r="P510" s="139">
        <f t="shared" ref="P510" si="773">O512</f>
        <v>440000000</v>
      </c>
      <c r="Q510" s="139">
        <f t="shared" ref="Q510" si="774">P512</f>
        <v>440000000</v>
      </c>
      <c r="R510" s="139">
        <f t="shared" ref="R510" si="775">Q512</f>
        <v>440000000</v>
      </c>
      <c r="S510" s="139">
        <f t="shared" ref="S510" si="776">R512</f>
        <v>440000000</v>
      </c>
      <c r="T510" s="139">
        <f t="shared" ref="T510" si="777">S512</f>
        <v>440000000</v>
      </c>
      <c r="U510" s="139">
        <f t="shared" ref="U510" si="778">T512</f>
        <v>440000000</v>
      </c>
      <c r="V510" s="139">
        <f t="shared" ref="V510" si="779">U512</f>
        <v>440000000</v>
      </c>
      <c r="W510" s="139">
        <f t="shared" ref="W510" si="780">V512</f>
        <v>440000000</v>
      </c>
      <c r="X510" s="139">
        <f t="shared" ref="X510" si="781">W512</f>
        <v>440000000</v>
      </c>
      <c r="Y510" s="139">
        <f t="shared" ref="Y510" si="782">X512</f>
        <v>440000000</v>
      </c>
      <c r="Z510" s="139">
        <f t="shared" ref="Z510" si="783">Y512</f>
        <v>440000000</v>
      </c>
      <c r="AA510" s="139">
        <f t="shared" ref="AA510" si="784">Z512</f>
        <v>440000000</v>
      </c>
      <c r="AB510" s="139">
        <f t="shared" ref="AB510" si="785">AA512</f>
        <v>440000000</v>
      </c>
      <c r="AC510" s="139">
        <f t="shared" ref="AC510" si="786">AB512</f>
        <v>440000000</v>
      </c>
      <c r="AD510" s="139">
        <f t="shared" ref="AD510" si="787">AC512</f>
        <v>440000000</v>
      </c>
    </row>
    <row r="511" spans="1:30">
      <c r="A511" s="10"/>
      <c r="B511" s="10"/>
      <c r="C511" s="76" t="s">
        <v>12</v>
      </c>
      <c r="D511" s="258" t="s">
        <v>21</v>
      </c>
      <c r="E511"/>
      <c r="F511" s="139">
        <f t="shared" ref="F511:Y511" si="788">IF(F508&gt;0,F507*F509,0)</f>
        <v>0</v>
      </c>
      <c r="G511" s="139">
        <f t="shared" si="788"/>
        <v>88000000</v>
      </c>
      <c r="H511" s="139">
        <f t="shared" si="788"/>
        <v>88000000</v>
      </c>
      <c r="I511" s="139">
        <f t="shared" si="788"/>
        <v>88000000</v>
      </c>
      <c r="J511" s="139">
        <f t="shared" si="788"/>
        <v>88000000</v>
      </c>
      <c r="K511" s="139">
        <f t="shared" si="788"/>
        <v>88000000</v>
      </c>
      <c r="L511" s="139">
        <f t="shared" si="788"/>
        <v>0</v>
      </c>
      <c r="M511" s="139">
        <f t="shared" si="788"/>
        <v>0</v>
      </c>
      <c r="N511" s="139">
        <f t="shared" si="788"/>
        <v>0</v>
      </c>
      <c r="O511" s="139">
        <f t="shared" si="788"/>
        <v>0</v>
      </c>
      <c r="P511" s="139">
        <f t="shared" si="788"/>
        <v>0</v>
      </c>
      <c r="Q511" s="139">
        <f t="shared" si="788"/>
        <v>0</v>
      </c>
      <c r="R511" s="139">
        <f t="shared" si="788"/>
        <v>0</v>
      </c>
      <c r="S511" s="139">
        <f t="shared" si="788"/>
        <v>0</v>
      </c>
      <c r="T511" s="139">
        <f t="shared" si="788"/>
        <v>0</v>
      </c>
      <c r="U511" s="139">
        <f t="shared" si="788"/>
        <v>0</v>
      </c>
      <c r="V511" s="139">
        <f t="shared" si="788"/>
        <v>0</v>
      </c>
      <c r="W511" s="139">
        <f t="shared" si="788"/>
        <v>0</v>
      </c>
      <c r="X511" s="139">
        <f t="shared" si="788"/>
        <v>0</v>
      </c>
      <c r="Y511" s="139">
        <f t="shared" si="788"/>
        <v>0</v>
      </c>
      <c r="Z511" s="139">
        <f>IF(Z508&gt;0,Z507*Z509,0)</f>
        <v>0</v>
      </c>
      <c r="AA511" s="139">
        <f>IF(AA508&gt;0,AA507*AA509,0)</f>
        <v>0</v>
      </c>
      <c r="AB511" s="139">
        <f>IF(AB508&gt;0,AB507*AB509,0)</f>
        <v>0</v>
      </c>
      <c r="AC511" s="139">
        <f>IF(AC508&gt;0,AC507*AC509,0)</f>
        <v>0</v>
      </c>
      <c r="AD511" s="139">
        <f>IF(AD508&gt;0,AD507*AD509,0)</f>
        <v>0</v>
      </c>
    </row>
    <row r="512" spans="1:30">
      <c r="A512" s="10"/>
      <c r="B512" s="10"/>
      <c r="C512" s="76" t="s">
        <v>5</v>
      </c>
      <c r="D512" s="258" t="s">
        <v>21</v>
      </c>
      <c r="E512"/>
      <c r="F512" s="139">
        <v>0</v>
      </c>
      <c r="G512" s="139">
        <f t="shared" ref="G512:AD512" si="789">SUM(G510:G511)</f>
        <v>88000000</v>
      </c>
      <c r="H512" s="139">
        <f t="shared" si="789"/>
        <v>176000000</v>
      </c>
      <c r="I512" s="139">
        <f t="shared" si="789"/>
        <v>264000000</v>
      </c>
      <c r="J512" s="139">
        <f t="shared" si="789"/>
        <v>352000000</v>
      </c>
      <c r="K512" s="139">
        <f t="shared" si="789"/>
        <v>440000000</v>
      </c>
      <c r="L512" s="139">
        <f t="shared" si="789"/>
        <v>440000000</v>
      </c>
      <c r="M512" s="139">
        <f t="shared" si="789"/>
        <v>440000000</v>
      </c>
      <c r="N512" s="139">
        <f t="shared" si="789"/>
        <v>440000000</v>
      </c>
      <c r="O512" s="139">
        <f t="shared" si="789"/>
        <v>440000000</v>
      </c>
      <c r="P512" s="139">
        <f t="shared" si="789"/>
        <v>440000000</v>
      </c>
      <c r="Q512" s="139">
        <f t="shared" si="789"/>
        <v>440000000</v>
      </c>
      <c r="R512" s="139">
        <f t="shared" si="789"/>
        <v>440000000</v>
      </c>
      <c r="S512" s="139">
        <f t="shared" si="789"/>
        <v>440000000</v>
      </c>
      <c r="T512" s="139">
        <f t="shared" si="789"/>
        <v>440000000</v>
      </c>
      <c r="U512" s="139">
        <f t="shared" si="789"/>
        <v>440000000</v>
      </c>
      <c r="V512" s="139">
        <f t="shared" si="789"/>
        <v>440000000</v>
      </c>
      <c r="W512" s="139">
        <f t="shared" si="789"/>
        <v>440000000</v>
      </c>
      <c r="X512" s="139">
        <f t="shared" si="789"/>
        <v>440000000</v>
      </c>
      <c r="Y512" s="139">
        <f t="shared" si="789"/>
        <v>440000000</v>
      </c>
      <c r="Z512" s="139">
        <f t="shared" si="789"/>
        <v>440000000</v>
      </c>
      <c r="AA512" s="139">
        <f t="shared" si="789"/>
        <v>440000000</v>
      </c>
      <c r="AB512" s="139">
        <f t="shared" si="789"/>
        <v>440000000</v>
      </c>
      <c r="AC512" s="139">
        <f t="shared" si="789"/>
        <v>440000000</v>
      </c>
      <c r="AD512" s="139">
        <f t="shared" si="789"/>
        <v>440000000</v>
      </c>
    </row>
    <row r="513" spans="1:30">
      <c r="A513" s="10"/>
      <c r="B513" s="10"/>
      <c r="C513" s="76" t="s">
        <v>164</v>
      </c>
      <c r="D513" s="258" t="s">
        <v>21</v>
      </c>
      <c r="E513"/>
      <c r="F513" s="182">
        <f>LOOKUP(D502,$B$11:$B$20,$F$11:$F$20)</f>
        <v>440000000</v>
      </c>
      <c r="G513" s="139">
        <f t="shared" ref="G513:AD513" si="790">G507-G512</f>
        <v>352000000</v>
      </c>
      <c r="H513" s="139">
        <f t="shared" si="790"/>
        <v>264000000</v>
      </c>
      <c r="I513" s="139">
        <f t="shared" si="790"/>
        <v>176000000</v>
      </c>
      <c r="J513" s="139">
        <f t="shared" si="790"/>
        <v>88000000</v>
      </c>
      <c r="K513" s="139">
        <f t="shared" si="790"/>
        <v>0</v>
      </c>
      <c r="L513" s="139">
        <f t="shared" si="790"/>
        <v>0</v>
      </c>
      <c r="M513" s="139">
        <f t="shared" si="790"/>
        <v>0</v>
      </c>
      <c r="N513" s="139">
        <f t="shared" si="790"/>
        <v>0</v>
      </c>
      <c r="O513" s="139">
        <f t="shared" si="790"/>
        <v>0</v>
      </c>
      <c r="P513" s="139">
        <f t="shared" si="790"/>
        <v>0</v>
      </c>
      <c r="Q513" s="139">
        <f t="shared" si="790"/>
        <v>0</v>
      </c>
      <c r="R513" s="139">
        <f t="shared" si="790"/>
        <v>0</v>
      </c>
      <c r="S513" s="139">
        <f t="shared" si="790"/>
        <v>0</v>
      </c>
      <c r="T513" s="139">
        <f t="shared" si="790"/>
        <v>0</v>
      </c>
      <c r="U513" s="139">
        <f t="shared" si="790"/>
        <v>0</v>
      </c>
      <c r="V513" s="139">
        <f t="shared" si="790"/>
        <v>0</v>
      </c>
      <c r="W513" s="139">
        <f t="shared" si="790"/>
        <v>0</v>
      </c>
      <c r="X513" s="139">
        <f t="shared" si="790"/>
        <v>0</v>
      </c>
      <c r="Y513" s="139">
        <f t="shared" si="790"/>
        <v>0</v>
      </c>
      <c r="Z513" s="139">
        <f t="shared" si="790"/>
        <v>0</v>
      </c>
      <c r="AA513" s="139">
        <f t="shared" si="790"/>
        <v>0</v>
      </c>
      <c r="AB513" s="139">
        <f t="shared" si="790"/>
        <v>0</v>
      </c>
      <c r="AC513" s="139">
        <f t="shared" si="790"/>
        <v>0</v>
      </c>
      <c r="AD513" s="139">
        <f t="shared" si="790"/>
        <v>0</v>
      </c>
    </row>
    <row r="514" spans="1:30">
      <c r="A514" s="48"/>
      <c r="B514" s="10"/>
      <c r="C514" s="10"/>
      <c r="D514" s="24"/>
      <c r="E514" s="23"/>
      <c r="F514" s="49"/>
      <c r="G514" s="23"/>
      <c r="H514" s="23"/>
      <c r="I514" s="23"/>
      <c r="J514" s="23"/>
      <c r="K514" s="23"/>
      <c r="L514" s="23"/>
      <c r="M514" s="23"/>
      <c r="N514" s="23"/>
      <c r="O514" s="23"/>
      <c r="P514"/>
      <c r="Q514"/>
      <c r="R514" s="10"/>
      <c r="S514" s="10"/>
      <c r="T514" s="10"/>
      <c r="U514" s="10"/>
    </row>
    <row r="515" spans="1:30">
      <c r="A515" s="48"/>
      <c r="B515" s="10"/>
      <c r="C515" s="10"/>
      <c r="D515" s="24"/>
      <c r="E515" s="23"/>
      <c r="F515" s="49"/>
      <c r="G515" s="23"/>
      <c r="H515" s="23"/>
      <c r="I515" s="23"/>
      <c r="J515" s="23"/>
      <c r="K515" s="23"/>
      <c r="L515" s="23"/>
      <c r="M515" s="23"/>
      <c r="N515" s="23"/>
      <c r="O515" s="23"/>
      <c r="P515"/>
      <c r="Q515"/>
      <c r="R515" s="10"/>
      <c r="S515" s="10"/>
      <c r="T515" s="10"/>
      <c r="U515" s="10"/>
    </row>
    <row r="516" spans="1:30">
      <c r="A516" s="10"/>
      <c r="B516" s="10"/>
      <c r="C516" s="50" t="s">
        <v>6</v>
      </c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/>
      <c r="Q516"/>
      <c r="R516" s="10"/>
      <c r="S516" s="10"/>
      <c r="T516" s="10"/>
      <c r="U516" s="10"/>
    </row>
    <row r="517" spans="1:30">
      <c r="A517" s="5"/>
      <c r="B517" s="5"/>
      <c r="C517" s="77" t="s">
        <v>7</v>
      </c>
      <c r="D517" s="258" t="s">
        <v>21</v>
      </c>
      <c r="E517"/>
      <c r="F517" s="139">
        <v>0</v>
      </c>
      <c r="G517" s="139">
        <f>F521</f>
        <v>0</v>
      </c>
      <c r="H517" s="139">
        <f ca="1">G521</f>
        <v>4444444.444444445</v>
      </c>
      <c r="I517" s="139">
        <f t="shared" ref="I517" ca="1" si="791">H521</f>
        <v>8666666.6666666679</v>
      </c>
      <c r="J517" s="139">
        <f t="shared" ref="J517" ca="1" si="792">I521</f>
        <v>6222222.2222222229</v>
      </c>
      <c r="K517" s="142">
        <f t="shared" ref="K517" ca="1" si="793">J521</f>
        <v>3777777.777777778</v>
      </c>
      <c r="L517" s="142">
        <f t="shared" ref="L517" ca="1" si="794">K521</f>
        <v>24000000</v>
      </c>
      <c r="M517" s="142">
        <f t="shared" ref="M517" ca="1" si="795">L521</f>
        <v>48644444.44444444</v>
      </c>
      <c r="N517" s="142">
        <f t="shared" ref="N517" ca="1" si="796">M521</f>
        <v>54495238.095238097</v>
      </c>
      <c r="O517" s="142">
        <f t="shared" ref="O517" ca="1" si="797">N521</f>
        <v>40766199.813258633</v>
      </c>
      <c r="P517" s="142">
        <f t="shared" ref="P517" ca="1" si="798">O521</f>
        <v>21154808.590102706</v>
      </c>
      <c r="Q517" s="142">
        <f t="shared" ref="Q517" ca="1" si="799">P521</f>
        <v>12924369.747899158</v>
      </c>
      <c r="R517" s="142">
        <f t="shared" ref="R517" ca="1" si="800">Q521</f>
        <v>36662184.87394958</v>
      </c>
      <c r="S517" s="142">
        <f t="shared" ref="S517" ca="1" si="801">R521</f>
        <v>48923809.52380953</v>
      </c>
      <c r="T517" s="142">
        <f t="shared" ref="T517" ca="1" si="802">S521</f>
        <v>34028571.428571433</v>
      </c>
      <c r="U517" s="142">
        <f t="shared" ref="U517" ca="1" si="803">T521</f>
        <v>24133333.333333336</v>
      </c>
      <c r="V517" s="142">
        <f t="shared" ref="V517" ca="1" si="804">U521</f>
        <v>9416666.6666666698</v>
      </c>
      <c r="W517" s="142">
        <f t="shared" ref="W517" ca="1" si="805">V521</f>
        <v>25166666.666666668</v>
      </c>
      <c r="X517" s="142">
        <f t="shared" ref="X517" ca="1" si="806">W521</f>
        <v>23250000</v>
      </c>
      <c r="Y517" s="142">
        <f t="shared" ref="Y517" ca="1" si="807">X521</f>
        <v>21237179.487179488</v>
      </c>
      <c r="Z517" s="142">
        <f t="shared" ref="Z517" ca="1" si="808">Y521</f>
        <v>44982051.28205128</v>
      </c>
      <c r="AA517" s="142">
        <f t="shared" ref="AA517" ca="1" si="809">Z521</f>
        <v>64502564.102564096</v>
      </c>
      <c r="AB517" s="142">
        <f t="shared" ref="AB517" ca="1" si="810">AA521</f>
        <v>82606410.256410256</v>
      </c>
      <c r="AC517" s="139">
        <f t="shared" ref="AC517" ca="1" si="811">AB521</f>
        <v>79267948.71794872</v>
      </c>
      <c r="AD517" s="139">
        <f t="shared" ref="AD517" ca="1" si="812">AC521</f>
        <v>99551282.051282048</v>
      </c>
    </row>
    <row r="518" spans="1:30" ht="12" customHeight="1">
      <c r="A518" s="5"/>
      <c r="B518" s="5"/>
      <c r="C518" s="77" t="s">
        <v>4</v>
      </c>
      <c r="D518" s="258" t="s">
        <v>21</v>
      </c>
      <c r="E518"/>
      <c r="F518" s="259"/>
      <c r="G518" s="259"/>
      <c r="H518" s="259"/>
      <c r="I518" s="259"/>
      <c r="J518" s="259"/>
      <c r="K518" s="259"/>
      <c r="L518" s="259"/>
      <c r="M518" s="259"/>
      <c r="N518" s="259"/>
      <c r="O518" s="259"/>
      <c r="P518" s="259"/>
      <c r="Q518" s="259"/>
      <c r="R518" s="259"/>
      <c r="S518" s="259"/>
      <c r="T518" s="259"/>
      <c r="U518" s="259"/>
      <c r="V518" s="259"/>
      <c r="W518" s="259"/>
      <c r="X518" s="259"/>
      <c r="Y518" s="259"/>
      <c r="Z518" s="259"/>
      <c r="AA518" s="259"/>
      <c r="AB518" s="259"/>
      <c r="AC518" s="259"/>
      <c r="AD518" s="259"/>
    </row>
    <row r="519" spans="1:30">
      <c r="A519" s="5"/>
      <c r="B519" s="5"/>
      <c r="C519" s="77" t="s">
        <v>14</v>
      </c>
      <c r="D519" s="258" t="s">
        <v>21</v>
      </c>
      <c r="E519"/>
      <c r="F519" s="139">
        <f>INDEX('Regulatory Asset Base'!J$156:J$165,                    MATCH($C502,'Regulatory Asset Base'!$C$156:$C$165,0))</f>
        <v>0</v>
      </c>
      <c r="G519" s="139">
        <f>INDEX('Regulatory Asset Base'!K$156:K$165,                    MATCH($C502,'Regulatory Asset Base'!$C$156:$C$165,0))</f>
        <v>5555555.555555556</v>
      </c>
      <c r="H519" s="139">
        <f>INDEX('Regulatory Asset Base'!L$156:L$165,                    MATCH($C502,'Regulatory Asset Base'!$C$156:$C$165,0))</f>
        <v>6666666.666666667</v>
      </c>
      <c r="I519" s="139">
        <f>INDEX('Regulatory Asset Base'!M$156:M$165,                    MATCH($C502,'Regulatory Asset Base'!$C$156:$C$165,0))</f>
        <v>0</v>
      </c>
      <c r="J519" s="139">
        <f>INDEX('Regulatory Asset Base'!N$156:N$165,                    MATCH($C502,'Regulatory Asset Base'!$C$156:$C$165,0))</f>
        <v>0</v>
      </c>
      <c r="K519" s="139">
        <f>INDEX('Regulatory Asset Base'!O$156:O$165,                    MATCH($C502,'Regulatory Asset Base'!$C$156:$C$165,0))</f>
        <v>28333333.333333332</v>
      </c>
      <c r="L519" s="139">
        <f>INDEX('Regulatory Asset Base'!P$156:P$165,                    MATCH($C502,'Regulatory Asset Base'!$C$156:$C$165,0))</f>
        <v>39555555.555555552</v>
      </c>
      <c r="M519" s="139">
        <f>INDEX('Regulatory Asset Base'!Q$156:Q$165,                    MATCH($C502,'Regulatory Asset Base'!$C$156:$C$165,0))</f>
        <v>24285714.285714287</v>
      </c>
      <c r="N519" s="139">
        <f>INDEX('Regulatory Asset Base'!R$156:R$165,                    MATCH($C502,'Regulatory Asset Base'!$C$156:$C$165,0))</f>
        <v>5882352.9411764704</v>
      </c>
      <c r="O519" s="139">
        <f>INDEX('Regulatory Asset Base'!S$156:S$165,                    MATCH($C502,'Regulatory Asset Base'!$C$156:$C$165,0))</f>
        <v>0</v>
      </c>
      <c r="P519" s="139">
        <f>INDEX('Regulatory Asset Base'!T$156:T$165,                    MATCH($C502,'Regulatory Asset Base'!$C$156:$C$165,0))</f>
        <v>7142857.1428571427</v>
      </c>
      <c r="Q519" s="139">
        <f>INDEX('Regulatory Asset Base'!U$156:U$165,                    MATCH($C502,'Regulatory Asset Base'!$C$156:$C$165,0))</f>
        <v>39000000</v>
      </c>
      <c r="R519" s="139">
        <f>INDEX('Regulatory Asset Base'!V$156:V$165,                    MATCH($C502,'Regulatory Asset Base'!$C$156:$C$165,0))</f>
        <v>28333333.333333332</v>
      </c>
      <c r="S519" s="139">
        <f>INDEX('Regulatory Asset Base'!W$156:W$165,                    MATCH($C502,'Regulatory Asset Base'!$C$156:$C$165,0))</f>
        <v>0</v>
      </c>
      <c r="T519" s="139">
        <f>INDEX('Regulatory Asset Base'!X$156:X$165,                    MATCH($C502,'Regulatory Asset Base'!$C$156:$C$165,0))</f>
        <v>6250000</v>
      </c>
      <c r="U519" s="139">
        <f>INDEX('Regulatory Asset Base'!Y$156:Y$165,                    MATCH($C502,'Regulatory Asset Base'!$C$156:$C$165,0))</f>
        <v>0</v>
      </c>
      <c r="V519" s="139">
        <f>INDEX('Regulatory Asset Base'!Z$156:Z$165,                    MATCH($C502,'Regulatory Asset Base'!$C$156:$C$165,0))</f>
        <v>28333333.333333332</v>
      </c>
      <c r="W519" s="139">
        <f>INDEX('Regulatory Asset Base'!AA$156:AA$165,                    MATCH($C502,'Regulatory Asset Base'!$C$156:$C$165,0))</f>
        <v>6250000</v>
      </c>
      <c r="X519" s="139">
        <f>INDEX('Regulatory Asset Base'!AB$156:AB$165,                    MATCH($C502,'Regulatory Asset Base'!$C$156:$C$165,0))</f>
        <v>7692307.692307692</v>
      </c>
      <c r="Y519" s="139">
        <f>INDEX('Regulatory Asset Base'!AC$156:AC$165,                    MATCH($C502,'Regulatory Asset Base'!$C$156:$C$165,0))</f>
        <v>40250000</v>
      </c>
      <c r="Z519" s="139">
        <f>INDEX('Regulatory Asset Base'!AD$156:AD$165,                    MATCH($C502,'Regulatory Asset Base'!$C$156:$C$165,0))</f>
        <v>36025641.025641024</v>
      </c>
      <c r="AA519" s="139">
        <f>INDEX('Regulatory Asset Base'!AE$156:AE$165,                    MATCH($C502,'Regulatory Asset Base'!$C$156:$C$165,0))</f>
        <v>28942307.692307692</v>
      </c>
      <c r="AB519" s="139">
        <f>INDEX('Regulatory Asset Base'!AF$156:AF$165,                    MATCH($C502,'Regulatory Asset Base'!$C$156:$C$165,0))</f>
        <v>6250000</v>
      </c>
      <c r="AC519" s="139">
        <f>INDEX('Regulatory Asset Base'!AG$156:AG$165,                    MATCH($C502,'Regulatory Asset Base'!$C$156:$C$165,0))</f>
        <v>28333333.333333332</v>
      </c>
      <c r="AD519" s="139">
        <f>INDEX('Regulatory Asset Base'!AH$156:AH$165,                    MATCH($C502,'Regulatory Asset Base'!$C$156:$C$165,0))</f>
        <v>6250000</v>
      </c>
    </row>
    <row r="520" spans="1:30">
      <c r="A520" s="5"/>
      <c r="B520" s="5"/>
      <c r="C520" s="77" t="s">
        <v>17</v>
      </c>
      <c r="D520" s="258" t="s">
        <v>21</v>
      </c>
      <c r="E520"/>
      <c r="F520" s="139">
        <f>F551</f>
        <v>0</v>
      </c>
      <c r="G520" s="139">
        <f ca="1">G551</f>
        <v>1111111.1111111112</v>
      </c>
      <c r="H520" s="139">
        <f ca="1">H551</f>
        <v>2444444.444444445</v>
      </c>
      <c r="I520" s="139">
        <f t="shared" ref="I520:AD520" ca="1" si="813">I551</f>
        <v>2444444.444444445</v>
      </c>
      <c r="J520" s="139">
        <f t="shared" ca="1" si="813"/>
        <v>2444444.444444445</v>
      </c>
      <c r="K520" s="139">
        <f t="shared" ca="1" si="813"/>
        <v>8111111.111111111</v>
      </c>
      <c r="L520" s="139">
        <f t="shared" ca="1" si="813"/>
        <v>14911111.11111111</v>
      </c>
      <c r="M520" s="139">
        <f t="shared" ca="1" si="813"/>
        <v>18434920.634920634</v>
      </c>
      <c r="N520" s="139">
        <f t="shared" ca="1" si="813"/>
        <v>19611391.223155927</v>
      </c>
      <c r="O520" s="139">
        <f t="shared" ca="1" si="813"/>
        <v>19611391.223155927</v>
      </c>
      <c r="P520" s="139">
        <f t="shared" ca="1" si="813"/>
        <v>15373295.98506069</v>
      </c>
      <c r="Q520" s="139">
        <f t="shared" ca="1" si="813"/>
        <v>15262184.87394958</v>
      </c>
      <c r="R520" s="139">
        <f t="shared" ca="1" si="813"/>
        <v>16071708.683473388</v>
      </c>
      <c r="S520" s="139">
        <f t="shared" ca="1" si="813"/>
        <v>14895238.095238095</v>
      </c>
      <c r="T520" s="139">
        <f t="shared" ca="1" si="813"/>
        <v>16145238.095238095</v>
      </c>
      <c r="U520" s="139">
        <f t="shared" ca="1" si="813"/>
        <v>14716666.666666666</v>
      </c>
      <c r="V520" s="139">
        <f t="shared" ca="1" si="813"/>
        <v>12583333.333333332</v>
      </c>
      <c r="W520" s="139">
        <f t="shared" ca="1" si="813"/>
        <v>8166666.666666666</v>
      </c>
      <c r="X520" s="139">
        <f t="shared" ca="1" si="813"/>
        <v>9705128.2051282041</v>
      </c>
      <c r="Y520" s="139">
        <f t="shared" ca="1" si="813"/>
        <v>16505128.205128204</v>
      </c>
      <c r="Z520" s="139">
        <f t="shared" ca="1" si="813"/>
        <v>16505128.205128204</v>
      </c>
      <c r="AA520" s="139">
        <f t="shared" ca="1" si="813"/>
        <v>10838461.538461538</v>
      </c>
      <c r="AB520" s="139">
        <f t="shared" ca="1" si="813"/>
        <v>9588461.538461538</v>
      </c>
      <c r="AC520" s="139">
        <f t="shared" ca="1" si="813"/>
        <v>8050000</v>
      </c>
      <c r="AD520" s="139">
        <f t="shared" si="813"/>
        <v>0</v>
      </c>
    </row>
    <row r="521" spans="1:30">
      <c r="A521" s="5"/>
      <c r="B521" s="5"/>
      <c r="C521" s="77" t="s">
        <v>8</v>
      </c>
      <c r="D521" s="258" t="s">
        <v>21</v>
      </c>
      <c r="E521"/>
      <c r="F521" s="139">
        <f t="shared" ref="F521:G521" si="814">SUM(F517:F519)-F520</f>
        <v>0</v>
      </c>
      <c r="G521" s="139">
        <f t="shared" ca="1" si="814"/>
        <v>4444444.444444445</v>
      </c>
      <c r="H521" s="139">
        <f ca="1">SUM(H517:H519)-H520</f>
        <v>8666666.6666666679</v>
      </c>
      <c r="I521" s="139">
        <f t="shared" ref="I521:J521" ca="1" si="815">SUM(I517:I519)-I520</f>
        <v>6222222.2222222229</v>
      </c>
      <c r="J521" s="142">
        <f t="shared" ca="1" si="815"/>
        <v>3777777.777777778</v>
      </c>
      <c r="K521" s="142">
        <f t="shared" ref="K521:M521" ca="1" si="816">SUM(K517:K519)-K520</f>
        <v>24000000</v>
      </c>
      <c r="L521" s="142">
        <f t="shared" ca="1" si="816"/>
        <v>48644444.44444444</v>
      </c>
      <c r="M521" s="142">
        <f t="shared" ca="1" si="816"/>
        <v>54495238.095238097</v>
      </c>
      <c r="N521" s="142">
        <f t="shared" ref="N521:S521" ca="1" si="817">SUM(N517:N519)-N520</f>
        <v>40766199.813258633</v>
      </c>
      <c r="O521" s="142">
        <f t="shared" ca="1" si="817"/>
        <v>21154808.590102706</v>
      </c>
      <c r="P521" s="142">
        <f t="shared" ca="1" si="817"/>
        <v>12924369.747899158</v>
      </c>
      <c r="Q521" s="142">
        <f t="shared" ca="1" si="817"/>
        <v>36662184.87394958</v>
      </c>
      <c r="R521" s="142">
        <f t="shared" ca="1" si="817"/>
        <v>48923809.52380953</v>
      </c>
      <c r="S521" s="142">
        <f t="shared" ca="1" si="817"/>
        <v>34028571.428571433</v>
      </c>
      <c r="T521" s="142">
        <f t="shared" ref="T521:AD521" ca="1" si="818">SUM(T517:T519)-T520</f>
        <v>24133333.333333336</v>
      </c>
      <c r="U521" s="142">
        <f t="shared" ca="1" si="818"/>
        <v>9416666.6666666698</v>
      </c>
      <c r="V521" s="142">
        <f t="shared" ca="1" si="818"/>
        <v>25166666.666666668</v>
      </c>
      <c r="W521" s="142">
        <f t="shared" ca="1" si="818"/>
        <v>23250000</v>
      </c>
      <c r="X521" s="142">
        <f t="shared" ca="1" si="818"/>
        <v>21237179.487179488</v>
      </c>
      <c r="Y521" s="142">
        <f t="shared" ca="1" si="818"/>
        <v>44982051.28205128</v>
      </c>
      <c r="Z521" s="142">
        <f t="shared" ca="1" si="818"/>
        <v>64502564.102564096</v>
      </c>
      <c r="AA521" s="142">
        <f t="shared" ca="1" si="818"/>
        <v>82606410.256410256</v>
      </c>
      <c r="AB521" s="139">
        <f t="shared" ca="1" si="818"/>
        <v>79267948.71794872</v>
      </c>
      <c r="AC521" s="139">
        <f t="shared" ca="1" si="818"/>
        <v>99551282.051282048</v>
      </c>
      <c r="AD521" s="139">
        <f t="shared" ca="1" si="818"/>
        <v>105801282.05128205</v>
      </c>
    </row>
    <row r="522" spans="1:30">
      <c r="A522"/>
      <c r="B522"/>
      <c r="C522"/>
      <c r="D522" s="258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</row>
    <row r="523" spans="1:30">
      <c r="A523"/>
      <c r="B523"/>
      <c r="C523"/>
      <c r="D523" s="258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</row>
    <row r="524" spans="1:30">
      <c r="A524" s="5"/>
      <c r="B524" s="5"/>
      <c r="C524" s="77" t="s">
        <v>15</v>
      </c>
      <c r="D524" s="258" t="s">
        <v>21</v>
      </c>
      <c r="E524"/>
      <c r="F524" s="145">
        <f>F513</f>
        <v>440000000</v>
      </c>
      <c r="G524" s="142">
        <f ca="1">F524+G519-(G511+G520)</f>
        <v>356444444.44444448</v>
      </c>
      <c r="H524" s="142">
        <f ca="1">G524+H519-(H511+H520)</f>
        <v>272666666.66666675</v>
      </c>
      <c r="I524" s="142">
        <f t="shared" ref="I524:AD524" ca="1" si="819">H524+I519-(I511+I520)</f>
        <v>182222222.2222223</v>
      </c>
      <c r="J524" s="142">
        <f t="shared" ca="1" si="819"/>
        <v>91777777.777777851</v>
      </c>
      <c r="K524" s="142">
        <f t="shared" ca="1" si="819"/>
        <v>24000000.000000075</v>
      </c>
      <c r="L524" s="142">
        <f t="shared" ca="1" si="819"/>
        <v>48644444.444444515</v>
      </c>
      <c r="M524" s="142">
        <f t="shared" ca="1" si="819"/>
        <v>54495238.095238172</v>
      </c>
      <c r="N524" s="142">
        <f t="shared" ca="1" si="819"/>
        <v>40766199.813258708</v>
      </c>
      <c r="O524" s="142">
        <f t="shared" ca="1" si="819"/>
        <v>21154808.590102781</v>
      </c>
      <c r="P524" s="142">
        <f t="shared" ca="1" si="819"/>
        <v>12924369.747899232</v>
      </c>
      <c r="Q524" s="142">
        <f t="shared" ca="1" si="819"/>
        <v>36662184.873949654</v>
      </c>
      <c r="R524" s="142">
        <f t="shared" ca="1" si="819"/>
        <v>48923809.523809604</v>
      </c>
      <c r="S524" s="142">
        <f t="shared" ca="1" si="819"/>
        <v>34028571.428571507</v>
      </c>
      <c r="T524" s="142">
        <f t="shared" ca="1" si="819"/>
        <v>24133333.33333341</v>
      </c>
      <c r="U524" s="142">
        <f t="shared" ca="1" si="819"/>
        <v>9416666.6666667443</v>
      </c>
      <c r="V524" s="142">
        <f t="shared" ca="1" si="819"/>
        <v>25166666.666666742</v>
      </c>
      <c r="W524" s="142">
        <f t="shared" ca="1" si="819"/>
        <v>23250000.000000075</v>
      </c>
      <c r="X524" s="142">
        <f t="shared" ca="1" si="819"/>
        <v>21237179.487179562</v>
      </c>
      <c r="Y524" s="142">
        <f t="shared" ca="1" si="819"/>
        <v>44982051.282051355</v>
      </c>
      <c r="Z524" s="142">
        <f t="shared" ca="1" si="819"/>
        <v>64502564.102564171</v>
      </c>
      <c r="AA524" s="142">
        <f t="shared" ca="1" si="819"/>
        <v>82606410.256410331</v>
      </c>
      <c r="AB524" s="142">
        <f t="shared" ca="1" si="819"/>
        <v>79267948.717948794</v>
      </c>
      <c r="AC524" s="142">
        <f t="shared" ca="1" si="819"/>
        <v>99551282.051282123</v>
      </c>
      <c r="AD524" s="142">
        <f t="shared" ca="1" si="819"/>
        <v>105801282.05128212</v>
      </c>
    </row>
    <row r="525" spans="1:30">
      <c r="A525" s="5"/>
      <c r="B525" s="5"/>
      <c r="C525" s="50" t="s">
        <v>3</v>
      </c>
      <c r="D525" s="258" t="s">
        <v>21</v>
      </c>
      <c r="E525"/>
      <c r="F525" s="139">
        <f t="shared" ref="F525" si="820">(F550+F511)</f>
        <v>0</v>
      </c>
      <c r="G525" s="142">
        <f ca="1">(G511+G520)</f>
        <v>89111111.111111104</v>
      </c>
      <c r="H525" s="142">
        <f ca="1">(H511+H520)</f>
        <v>90444444.444444448</v>
      </c>
      <c r="I525" s="142">
        <f ca="1">(I511+I520)</f>
        <v>90444444.444444448</v>
      </c>
      <c r="J525" s="142">
        <f t="shared" ref="J525:AD525" ca="1" si="821">(J511+J520)</f>
        <v>90444444.444444448</v>
      </c>
      <c r="K525" s="142">
        <f t="shared" ca="1" si="821"/>
        <v>96111111.111111104</v>
      </c>
      <c r="L525" s="142">
        <f t="shared" ca="1" si="821"/>
        <v>14911111.11111111</v>
      </c>
      <c r="M525" s="142">
        <f t="shared" ca="1" si="821"/>
        <v>18434920.634920634</v>
      </c>
      <c r="N525" s="142">
        <f t="shared" ca="1" si="821"/>
        <v>19611391.223155927</v>
      </c>
      <c r="O525" s="142">
        <f t="shared" ca="1" si="821"/>
        <v>19611391.223155927</v>
      </c>
      <c r="P525" s="142">
        <f t="shared" ca="1" si="821"/>
        <v>15373295.98506069</v>
      </c>
      <c r="Q525" s="142">
        <f t="shared" ca="1" si="821"/>
        <v>15262184.87394958</v>
      </c>
      <c r="R525" s="142">
        <f t="shared" ca="1" si="821"/>
        <v>16071708.683473388</v>
      </c>
      <c r="S525" s="142">
        <f t="shared" ca="1" si="821"/>
        <v>14895238.095238095</v>
      </c>
      <c r="T525" s="142">
        <f t="shared" ca="1" si="821"/>
        <v>16145238.095238095</v>
      </c>
      <c r="U525" s="142">
        <f t="shared" ca="1" si="821"/>
        <v>14716666.666666666</v>
      </c>
      <c r="V525" s="142">
        <f t="shared" ca="1" si="821"/>
        <v>12583333.333333332</v>
      </c>
      <c r="W525" s="142">
        <f t="shared" ca="1" si="821"/>
        <v>8166666.666666666</v>
      </c>
      <c r="X525" s="142">
        <f t="shared" ca="1" si="821"/>
        <v>9705128.2051282041</v>
      </c>
      <c r="Y525" s="142">
        <f t="shared" ca="1" si="821"/>
        <v>16505128.205128204</v>
      </c>
      <c r="Z525" s="142">
        <f t="shared" ca="1" si="821"/>
        <v>16505128.205128204</v>
      </c>
      <c r="AA525" s="142">
        <f t="shared" ca="1" si="821"/>
        <v>10838461.538461538</v>
      </c>
      <c r="AB525" s="142">
        <f t="shared" ca="1" si="821"/>
        <v>9588461.538461538</v>
      </c>
      <c r="AC525" s="142">
        <f t="shared" ca="1" si="821"/>
        <v>8050000</v>
      </c>
      <c r="AD525" s="142">
        <f t="shared" si="821"/>
        <v>0</v>
      </c>
    </row>
    <row r="526" spans="1:30">
      <c r="A526" s="51"/>
      <c r="B526" s="25"/>
      <c r="C526" s="5"/>
      <c r="D526"/>
      <c r="E526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5"/>
      <c r="Q526" s="5"/>
      <c r="R526" s="5"/>
      <c r="S526" s="5"/>
      <c r="T526" s="5"/>
      <c r="U526" s="5"/>
    </row>
    <row r="527" spans="1:30">
      <c r="A527" s="3"/>
      <c r="B527" s="7"/>
      <c r="C527" s="26" t="s">
        <v>16</v>
      </c>
      <c r="D527"/>
      <c r="E527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3"/>
    </row>
    <row r="528" spans="1:30">
      <c r="A528" s="3"/>
      <c r="B528" s="7"/>
      <c r="C528" s="26"/>
      <c r="D528"/>
      <c r="E52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30">
      <c r="A529" s="3"/>
      <c r="B529" s="7"/>
      <c r="C529" s="26"/>
      <c r="D529"/>
      <c r="E52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30" ht="13" thickBot="1">
      <c r="A530" s="27"/>
      <c r="B530" s="10"/>
      <c r="C530" s="14" t="s">
        <v>9</v>
      </c>
      <c r="D530"/>
      <c r="E530" s="3" t="str">
        <f>C519</f>
        <v>Additional Asset - nominal value</v>
      </c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</row>
    <row r="531" spans="1:30" ht="12" customHeight="1" thickBot="1">
      <c r="A531" s="28"/>
      <c r="B531" s="10"/>
      <c r="C531" s="31">
        <f>'Input Data'!$F$10</f>
        <v>2024</v>
      </c>
      <c r="D531" s="6" t="s">
        <v>21</v>
      </c>
      <c r="E531" s="186"/>
      <c r="F531" s="141">
        <f>IF(F$4&lt;$C531,0,IF(F$4&gt;=$C531+$D$20,0,$E531/$D$20))</f>
        <v>0</v>
      </c>
      <c r="G531" s="141">
        <f t="shared" ref="G531:AD546" si="822">IF(G$4&lt;$C531,0,IF(G$4&gt;=$C531+$D$20,0,$E531/$D$20))</f>
        <v>0</v>
      </c>
      <c r="H531" s="141">
        <f t="shared" si="822"/>
        <v>0</v>
      </c>
      <c r="I531" s="141">
        <f t="shared" si="822"/>
        <v>0</v>
      </c>
      <c r="J531" s="141">
        <f t="shared" si="822"/>
        <v>0</v>
      </c>
      <c r="K531" s="141">
        <f t="shared" si="822"/>
        <v>0</v>
      </c>
      <c r="L531" s="141">
        <f t="shared" si="822"/>
        <v>0</v>
      </c>
      <c r="M531" s="141">
        <f t="shared" si="822"/>
        <v>0</v>
      </c>
      <c r="N531" s="141">
        <f t="shared" si="822"/>
        <v>0</v>
      </c>
      <c r="O531" s="141">
        <f t="shared" si="822"/>
        <v>0</v>
      </c>
      <c r="P531" s="141">
        <f t="shared" si="822"/>
        <v>0</v>
      </c>
      <c r="Q531" s="141">
        <f t="shared" si="822"/>
        <v>0</v>
      </c>
      <c r="R531" s="141">
        <f t="shared" si="822"/>
        <v>0</v>
      </c>
      <c r="S531" s="141">
        <f t="shared" si="822"/>
        <v>0</v>
      </c>
      <c r="T531" s="141">
        <f t="shared" si="822"/>
        <v>0</v>
      </c>
      <c r="U531" s="141">
        <f t="shared" si="822"/>
        <v>0</v>
      </c>
      <c r="V531" s="141">
        <f t="shared" si="822"/>
        <v>0</v>
      </c>
      <c r="W531" s="141">
        <f t="shared" si="822"/>
        <v>0</v>
      </c>
      <c r="X531" s="141">
        <f t="shared" si="822"/>
        <v>0</v>
      </c>
      <c r="Y531" s="141">
        <f t="shared" si="822"/>
        <v>0</v>
      </c>
      <c r="Z531" s="141">
        <f t="shared" si="822"/>
        <v>0</v>
      </c>
      <c r="AA531" s="141">
        <f t="shared" si="822"/>
        <v>0</v>
      </c>
      <c r="AB531" s="141">
        <f t="shared" si="822"/>
        <v>0</v>
      </c>
      <c r="AC531" s="141">
        <f t="shared" si="822"/>
        <v>0</v>
      </c>
      <c r="AD531" s="141">
        <f t="shared" si="822"/>
        <v>0</v>
      </c>
    </row>
    <row r="532" spans="1:30" ht="13" thickBot="1">
      <c r="A532" s="29"/>
      <c r="B532" s="30"/>
      <c r="C532" s="31">
        <f>C531+1</f>
        <v>2025</v>
      </c>
      <c r="D532" s="6" t="s">
        <v>21</v>
      </c>
      <c r="E532" s="186">
        <f ca="1">OFFSET('Regulatory Asset Base'!$K$156,$D502-1,0)</f>
        <v>5555555.555555556</v>
      </c>
      <c r="F532" s="141">
        <f t="shared" ref="F532:U550" si="823">IF(F$4&lt;$C532,0,IF(F$4&gt;=$C532+$D$20,0,$E532/$D$20))</f>
        <v>0</v>
      </c>
      <c r="G532" s="141">
        <f t="shared" ca="1" si="823"/>
        <v>1111111.1111111112</v>
      </c>
      <c r="H532" s="141">
        <f t="shared" ca="1" si="823"/>
        <v>1111111.1111111112</v>
      </c>
      <c r="I532" s="141">
        <f t="shared" ca="1" si="823"/>
        <v>1111111.1111111112</v>
      </c>
      <c r="J532" s="141">
        <f t="shared" ca="1" si="823"/>
        <v>1111111.1111111112</v>
      </c>
      <c r="K532" s="141">
        <f t="shared" ca="1" si="823"/>
        <v>1111111.1111111112</v>
      </c>
      <c r="L532" s="141">
        <f t="shared" si="823"/>
        <v>0</v>
      </c>
      <c r="M532" s="141">
        <f t="shared" si="823"/>
        <v>0</v>
      </c>
      <c r="N532" s="141">
        <f t="shared" si="823"/>
        <v>0</v>
      </c>
      <c r="O532" s="141">
        <f t="shared" si="823"/>
        <v>0</v>
      </c>
      <c r="P532" s="141">
        <f t="shared" si="823"/>
        <v>0</v>
      </c>
      <c r="Q532" s="141">
        <f t="shared" si="823"/>
        <v>0</v>
      </c>
      <c r="R532" s="141">
        <f t="shared" si="823"/>
        <v>0</v>
      </c>
      <c r="S532" s="141">
        <f t="shared" si="823"/>
        <v>0</v>
      </c>
      <c r="T532" s="141">
        <f t="shared" si="823"/>
        <v>0</v>
      </c>
      <c r="U532" s="141">
        <f t="shared" si="823"/>
        <v>0</v>
      </c>
      <c r="V532" s="141">
        <f t="shared" si="822"/>
        <v>0</v>
      </c>
      <c r="W532" s="141">
        <f t="shared" si="822"/>
        <v>0</v>
      </c>
      <c r="X532" s="141">
        <f t="shared" si="822"/>
        <v>0</v>
      </c>
      <c r="Y532" s="141">
        <f t="shared" si="822"/>
        <v>0</v>
      </c>
      <c r="Z532" s="141">
        <f t="shared" si="822"/>
        <v>0</v>
      </c>
      <c r="AA532" s="141">
        <f t="shared" si="822"/>
        <v>0</v>
      </c>
      <c r="AB532" s="141">
        <f t="shared" si="822"/>
        <v>0</v>
      </c>
      <c r="AC532" s="141">
        <f t="shared" si="822"/>
        <v>0</v>
      </c>
      <c r="AD532" s="141">
        <f t="shared" si="822"/>
        <v>0</v>
      </c>
    </row>
    <row r="533" spans="1:30" ht="13" thickBot="1">
      <c r="B533" s="9"/>
      <c r="C533" s="31">
        <f t="shared" ref="C533:C550" si="824">C532+1</f>
        <v>2026</v>
      </c>
      <c r="D533" s="6" t="s">
        <v>21</v>
      </c>
      <c r="E533" s="186">
        <f ca="1">OFFSET('Regulatory Asset Base'!$L$156,$D502-1,0)</f>
        <v>6666666.666666667</v>
      </c>
      <c r="F533" s="141">
        <f t="shared" si="823"/>
        <v>0</v>
      </c>
      <c r="G533" s="141">
        <f t="shared" si="823"/>
        <v>0</v>
      </c>
      <c r="H533" s="141">
        <f t="shared" ca="1" si="823"/>
        <v>1333333.3333333335</v>
      </c>
      <c r="I533" s="141">
        <f t="shared" ca="1" si="823"/>
        <v>1333333.3333333335</v>
      </c>
      <c r="J533" s="141">
        <f t="shared" ca="1" si="823"/>
        <v>1333333.3333333335</v>
      </c>
      <c r="K533" s="141">
        <f t="shared" ca="1" si="823"/>
        <v>1333333.3333333335</v>
      </c>
      <c r="L533" s="141">
        <f t="shared" ca="1" si="823"/>
        <v>1333333.3333333335</v>
      </c>
      <c r="M533" s="141">
        <f t="shared" si="823"/>
        <v>0</v>
      </c>
      <c r="N533" s="141">
        <f t="shared" si="822"/>
        <v>0</v>
      </c>
      <c r="O533" s="141">
        <f t="shared" si="822"/>
        <v>0</v>
      </c>
      <c r="P533" s="141">
        <f t="shared" si="822"/>
        <v>0</v>
      </c>
      <c r="Q533" s="141">
        <f t="shared" si="822"/>
        <v>0</v>
      </c>
      <c r="R533" s="141">
        <f t="shared" si="822"/>
        <v>0</v>
      </c>
      <c r="S533" s="141">
        <f t="shared" si="822"/>
        <v>0</v>
      </c>
      <c r="T533" s="141">
        <f t="shared" si="822"/>
        <v>0</v>
      </c>
      <c r="U533" s="141">
        <f t="shared" si="822"/>
        <v>0</v>
      </c>
      <c r="V533" s="141">
        <f t="shared" si="822"/>
        <v>0</v>
      </c>
      <c r="W533" s="141">
        <f t="shared" si="822"/>
        <v>0</v>
      </c>
      <c r="X533" s="141">
        <f t="shared" si="822"/>
        <v>0</v>
      </c>
      <c r="Y533" s="141">
        <f t="shared" si="822"/>
        <v>0</v>
      </c>
      <c r="Z533" s="141">
        <f t="shared" si="822"/>
        <v>0</v>
      </c>
      <c r="AA533" s="141">
        <f t="shared" si="822"/>
        <v>0</v>
      </c>
      <c r="AB533" s="141">
        <f t="shared" si="822"/>
        <v>0</v>
      </c>
      <c r="AC533" s="141">
        <f t="shared" si="822"/>
        <v>0</v>
      </c>
      <c r="AD533" s="141">
        <f t="shared" si="822"/>
        <v>0</v>
      </c>
    </row>
    <row r="534" spans="1:30" ht="13" thickBot="1">
      <c r="B534" s="9"/>
      <c r="C534" s="31">
        <f t="shared" si="824"/>
        <v>2027</v>
      </c>
      <c r="D534" s="6" t="s">
        <v>21</v>
      </c>
      <c r="E534" s="186">
        <f ca="1">OFFSET('Regulatory Asset Base'!$M$156,$D502-1,0)</f>
        <v>0</v>
      </c>
      <c r="F534" s="141">
        <f t="shared" si="823"/>
        <v>0</v>
      </c>
      <c r="G534" s="141">
        <f t="shared" si="823"/>
        <v>0</v>
      </c>
      <c r="H534" s="141">
        <f t="shared" si="823"/>
        <v>0</v>
      </c>
      <c r="I534" s="141">
        <f t="shared" ca="1" si="823"/>
        <v>0</v>
      </c>
      <c r="J534" s="141">
        <f t="shared" ca="1" si="823"/>
        <v>0</v>
      </c>
      <c r="K534" s="141">
        <f t="shared" ca="1" si="823"/>
        <v>0</v>
      </c>
      <c r="L534" s="141">
        <f t="shared" ca="1" si="823"/>
        <v>0</v>
      </c>
      <c r="M534" s="141">
        <f t="shared" ca="1" si="823"/>
        <v>0</v>
      </c>
      <c r="N534" s="141">
        <f t="shared" si="822"/>
        <v>0</v>
      </c>
      <c r="O534" s="141">
        <f t="shared" si="822"/>
        <v>0</v>
      </c>
      <c r="P534" s="141">
        <f t="shared" si="822"/>
        <v>0</v>
      </c>
      <c r="Q534" s="141">
        <f t="shared" si="822"/>
        <v>0</v>
      </c>
      <c r="R534" s="141">
        <f t="shared" si="822"/>
        <v>0</v>
      </c>
      <c r="S534" s="141">
        <f t="shared" si="822"/>
        <v>0</v>
      </c>
      <c r="T534" s="141">
        <f t="shared" si="822"/>
        <v>0</v>
      </c>
      <c r="U534" s="141">
        <f t="shared" si="822"/>
        <v>0</v>
      </c>
      <c r="V534" s="141">
        <f t="shared" si="822"/>
        <v>0</v>
      </c>
      <c r="W534" s="141">
        <f t="shared" si="822"/>
        <v>0</v>
      </c>
      <c r="X534" s="141">
        <f t="shared" si="822"/>
        <v>0</v>
      </c>
      <c r="Y534" s="141">
        <f t="shared" si="822"/>
        <v>0</v>
      </c>
      <c r="Z534" s="141">
        <f t="shared" si="822"/>
        <v>0</v>
      </c>
      <c r="AA534" s="141">
        <f t="shared" si="822"/>
        <v>0</v>
      </c>
      <c r="AB534" s="141">
        <f t="shared" si="822"/>
        <v>0</v>
      </c>
      <c r="AC534" s="141">
        <f t="shared" si="822"/>
        <v>0</v>
      </c>
      <c r="AD534" s="141">
        <f t="shared" si="822"/>
        <v>0</v>
      </c>
    </row>
    <row r="535" spans="1:30" ht="13" thickBot="1">
      <c r="B535" s="9"/>
      <c r="C535" s="31">
        <f t="shared" si="824"/>
        <v>2028</v>
      </c>
      <c r="D535" s="6" t="s">
        <v>21</v>
      </c>
      <c r="E535" s="186">
        <f ca="1">OFFSET('Regulatory Asset Base'!$N$156,$D502-1,0)</f>
        <v>0</v>
      </c>
      <c r="F535" s="141">
        <f t="shared" si="823"/>
        <v>0</v>
      </c>
      <c r="G535" s="141">
        <f t="shared" si="823"/>
        <v>0</v>
      </c>
      <c r="H535" s="141">
        <f t="shared" si="823"/>
        <v>0</v>
      </c>
      <c r="I535" s="141">
        <f t="shared" si="823"/>
        <v>0</v>
      </c>
      <c r="J535" s="141">
        <f t="shared" ca="1" si="823"/>
        <v>0</v>
      </c>
      <c r="K535" s="141">
        <f t="shared" ca="1" si="823"/>
        <v>0</v>
      </c>
      <c r="L535" s="141">
        <f t="shared" ca="1" si="823"/>
        <v>0</v>
      </c>
      <c r="M535" s="141">
        <f t="shared" ca="1" si="823"/>
        <v>0</v>
      </c>
      <c r="N535" s="141">
        <f t="shared" ca="1" si="822"/>
        <v>0</v>
      </c>
      <c r="O535" s="141">
        <f t="shared" si="822"/>
        <v>0</v>
      </c>
      <c r="P535" s="141">
        <f t="shared" si="822"/>
        <v>0</v>
      </c>
      <c r="Q535" s="141">
        <f t="shared" si="822"/>
        <v>0</v>
      </c>
      <c r="R535" s="141">
        <f t="shared" si="822"/>
        <v>0</v>
      </c>
      <c r="S535" s="141">
        <f t="shared" si="822"/>
        <v>0</v>
      </c>
      <c r="T535" s="141">
        <f t="shared" si="822"/>
        <v>0</v>
      </c>
      <c r="U535" s="141">
        <f t="shared" si="822"/>
        <v>0</v>
      </c>
      <c r="V535" s="141">
        <f t="shared" si="822"/>
        <v>0</v>
      </c>
      <c r="W535" s="141">
        <f t="shared" si="822"/>
        <v>0</v>
      </c>
      <c r="X535" s="141">
        <f t="shared" si="822"/>
        <v>0</v>
      </c>
      <c r="Y535" s="141">
        <f t="shared" si="822"/>
        <v>0</v>
      </c>
      <c r="Z535" s="141">
        <f t="shared" si="822"/>
        <v>0</v>
      </c>
      <c r="AA535" s="141">
        <f t="shared" si="822"/>
        <v>0</v>
      </c>
      <c r="AB535" s="141">
        <f t="shared" si="822"/>
        <v>0</v>
      </c>
      <c r="AC535" s="141">
        <f t="shared" si="822"/>
        <v>0</v>
      </c>
      <c r="AD535" s="141">
        <f t="shared" si="822"/>
        <v>0</v>
      </c>
    </row>
    <row r="536" spans="1:30" ht="13" thickBot="1">
      <c r="B536" s="9"/>
      <c r="C536" s="31">
        <f t="shared" si="824"/>
        <v>2029</v>
      </c>
      <c r="D536" s="6" t="s">
        <v>21</v>
      </c>
      <c r="E536" s="186">
        <f ca="1">OFFSET('Regulatory Asset Base'!$O$156,$D502-1,0)</f>
        <v>28333333.333333332</v>
      </c>
      <c r="F536" s="141">
        <f t="shared" si="823"/>
        <v>0</v>
      </c>
      <c r="G536" s="141">
        <f t="shared" si="823"/>
        <v>0</v>
      </c>
      <c r="H536" s="141">
        <f t="shared" si="823"/>
        <v>0</v>
      </c>
      <c r="I536" s="141">
        <f t="shared" si="823"/>
        <v>0</v>
      </c>
      <c r="J536" s="141">
        <f t="shared" si="823"/>
        <v>0</v>
      </c>
      <c r="K536" s="141">
        <f t="shared" ca="1" si="823"/>
        <v>5666666.666666666</v>
      </c>
      <c r="L536" s="141">
        <f t="shared" ca="1" si="823"/>
        <v>5666666.666666666</v>
      </c>
      <c r="M536" s="141">
        <f t="shared" ca="1" si="823"/>
        <v>5666666.666666666</v>
      </c>
      <c r="N536" s="141">
        <f t="shared" ca="1" si="822"/>
        <v>5666666.666666666</v>
      </c>
      <c r="O536" s="141">
        <f t="shared" ca="1" si="822"/>
        <v>5666666.666666666</v>
      </c>
      <c r="P536" s="141">
        <f t="shared" si="822"/>
        <v>0</v>
      </c>
      <c r="Q536" s="141">
        <f t="shared" si="822"/>
        <v>0</v>
      </c>
      <c r="R536" s="141">
        <f t="shared" si="822"/>
        <v>0</v>
      </c>
      <c r="S536" s="141">
        <f t="shared" si="822"/>
        <v>0</v>
      </c>
      <c r="T536" s="141">
        <f t="shared" si="822"/>
        <v>0</v>
      </c>
      <c r="U536" s="141">
        <f t="shared" si="822"/>
        <v>0</v>
      </c>
      <c r="V536" s="141">
        <f t="shared" si="822"/>
        <v>0</v>
      </c>
      <c r="W536" s="141">
        <f t="shared" si="822"/>
        <v>0</v>
      </c>
      <c r="X536" s="141">
        <f t="shared" si="822"/>
        <v>0</v>
      </c>
      <c r="Y536" s="141">
        <f t="shared" si="822"/>
        <v>0</v>
      </c>
      <c r="Z536" s="141">
        <f t="shared" si="822"/>
        <v>0</v>
      </c>
      <c r="AA536" s="141">
        <f t="shared" si="822"/>
        <v>0</v>
      </c>
      <c r="AB536" s="141">
        <f t="shared" si="822"/>
        <v>0</v>
      </c>
      <c r="AC536" s="141">
        <f t="shared" si="822"/>
        <v>0</v>
      </c>
      <c r="AD536" s="141">
        <f t="shared" si="822"/>
        <v>0</v>
      </c>
    </row>
    <row r="537" spans="1:30" ht="13" thickBot="1">
      <c r="B537" s="9"/>
      <c r="C537" s="31">
        <f t="shared" si="824"/>
        <v>2030</v>
      </c>
      <c r="D537" s="6" t="s">
        <v>21</v>
      </c>
      <c r="E537" s="186">
        <f ca="1">OFFSET('Regulatory Asset Base'!$P$156,$D502-1,0)</f>
        <v>39555555.555555552</v>
      </c>
      <c r="F537" s="141">
        <f t="shared" si="823"/>
        <v>0</v>
      </c>
      <c r="G537" s="141">
        <f t="shared" si="823"/>
        <v>0</v>
      </c>
      <c r="H537" s="141">
        <f t="shared" si="823"/>
        <v>0</v>
      </c>
      <c r="I537" s="141">
        <f t="shared" si="823"/>
        <v>0</v>
      </c>
      <c r="J537" s="141">
        <f t="shared" si="823"/>
        <v>0</v>
      </c>
      <c r="K537" s="141">
        <f t="shared" si="823"/>
        <v>0</v>
      </c>
      <c r="L537" s="141">
        <f t="shared" ca="1" si="823"/>
        <v>7911111.1111111101</v>
      </c>
      <c r="M537" s="141">
        <f t="shared" ca="1" si="823"/>
        <v>7911111.1111111101</v>
      </c>
      <c r="N537" s="141">
        <f t="shared" ca="1" si="822"/>
        <v>7911111.1111111101</v>
      </c>
      <c r="O537" s="141">
        <f t="shared" ca="1" si="822"/>
        <v>7911111.1111111101</v>
      </c>
      <c r="P537" s="141">
        <f t="shared" ca="1" si="822"/>
        <v>7911111.1111111101</v>
      </c>
      <c r="Q537" s="141">
        <f t="shared" si="822"/>
        <v>0</v>
      </c>
      <c r="R537" s="141">
        <f t="shared" si="822"/>
        <v>0</v>
      </c>
      <c r="S537" s="141">
        <f t="shared" si="822"/>
        <v>0</v>
      </c>
      <c r="T537" s="141">
        <f t="shared" si="822"/>
        <v>0</v>
      </c>
      <c r="U537" s="141">
        <f t="shared" si="822"/>
        <v>0</v>
      </c>
      <c r="V537" s="141">
        <f t="shared" si="822"/>
        <v>0</v>
      </c>
      <c r="W537" s="141">
        <f t="shared" si="822"/>
        <v>0</v>
      </c>
      <c r="X537" s="141">
        <f t="shared" si="822"/>
        <v>0</v>
      </c>
      <c r="Y537" s="141">
        <f t="shared" si="822"/>
        <v>0</v>
      </c>
      <c r="Z537" s="141">
        <f t="shared" si="822"/>
        <v>0</v>
      </c>
      <c r="AA537" s="141">
        <f t="shared" si="822"/>
        <v>0</v>
      </c>
      <c r="AB537" s="141">
        <f t="shared" si="822"/>
        <v>0</v>
      </c>
      <c r="AC537" s="141">
        <f t="shared" si="822"/>
        <v>0</v>
      </c>
      <c r="AD537" s="141">
        <f t="shared" si="822"/>
        <v>0</v>
      </c>
    </row>
    <row r="538" spans="1:30" ht="13" thickBot="1">
      <c r="A538" s="8" t="s">
        <v>10</v>
      </c>
      <c r="B538" s="9"/>
      <c r="C538" s="31">
        <f t="shared" si="824"/>
        <v>2031</v>
      </c>
      <c r="D538" s="6" t="s">
        <v>21</v>
      </c>
      <c r="E538" s="186">
        <f ca="1">OFFSET('Regulatory Asset Base'!$Q$156,$D502-1,0)</f>
        <v>24285714.285714287</v>
      </c>
      <c r="F538" s="141">
        <f t="shared" si="823"/>
        <v>0</v>
      </c>
      <c r="G538" s="141">
        <f t="shared" si="823"/>
        <v>0</v>
      </c>
      <c r="H538" s="141">
        <f t="shared" si="823"/>
        <v>0</v>
      </c>
      <c r="I538" s="141">
        <f t="shared" si="823"/>
        <v>0</v>
      </c>
      <c r="J538" s="141">
        <f t="shared" si="823"/>
        <v>0</v>
      </c>
      <c r="K538" s="141">
        <f t="shared" si="823"/>
        <v>0</v>
      </c>
      <c r="L538" s="141">
        <f t="shared" si="823"/>
        <v>0</v>
      </c>
      <c r="M538" s="141">
        <f t="shared" ca="1" si="823"/>
        <v>4857142.8571428573</v>
      </c>
      <c r="N538" s="141">
        <f t="shared" ca="1" si="822"/>
        <v>4857142.8571428573</v>
      </c>
      <c r="O538" s="141">
        <f t="shared" ca="1" si="822"/>
        <v>4857142.8571428573</v>
      </c>
      <c r="P538" s="141">
        <f t="shared" ca="1" si="822"/>
        <v>4857142.8571428573</v>
      </c>
      <c r="Q538" s="141">
        <f t="shared" ca="1" si="822"/>
        <v>4857142.8571428573</v>
      </c>
      <c r="R538" s="141">
        <f t="shared" si="822"/>
        <v>0</v>
      </c>
      <c r="S538" s="141">
        <f t="shared" si="822"/>
        <v>0</v>
      </c>
      <c r="T538" s="141">
        <f t="shared" si="822"/>
        <v>0</v>
      </c>
      <c r="U538" s="141">
        <f t="shared" si="822"/>
        <v>0</v>
      </c>
      <c r="V538" s="141">
        <f t="shared" si="822"/>
        <v>0</v>
      </c>
      <c r="W538" s="141">
        <f t="shared" si="822"/>
        <v>0</v>
      </c>
      <c r="X538" s="141">
        <f t="shared" si="822"/>
        <v>0</v>
      </c>
      <c r="Y538" s="141">
        <f t="shared" si="822"/>
        <v>0</v>
      </c>
      <c r="Z538" s="141">
        <f t="shared" si="822"/>
        <v>0</v>
      </c>
      <c r="AA538" s="141">
        <f t="shared" si="822"/>
        <v>0</v>
      </c>
      <c r="AB538" s="141">
        <f t="shared" si="822"/>
        <v>0</v>
      </c>
      <c r="AC538" s="141">
        <f t="shared" si="822"/>
        <v>0</v>
      </c>
      <c r="AD538" s="141">
        <f t="shared" si="822"/>
        <v>0</v>
      </c>
    </row>
    <row r="539" spans="1:30" ht="13" thickBot="1">
      <c r="B539" s="9"/>
      <c r="C539" s="31">
        <f t="shared" si="824"/>
        <v>2032</v>
      </c>
      <c r="D539" s="6" t="s">
        <v>21</v>
      </c>
      <c r="E539" s="186">
        <f ca="1">OFFSET('Regulatory Asset Base'!$R$156,$D502-1,0)</f>
        <v>5882352.9411764704</v>
      </c>
      <c r="F539" s="141">
        <f t="shared" si="823"/>
        <v>0</v>
      </c>
      <c r="G539" s="141">
        <f t="shared" si="823"/>
        <v>0</v>
      </c>
      <c r="H539" s="141">
        <f t="shared" si="823"/>
        <v>0</v>
      </c>
      <c r="I539" s="141">
        <f t="shared" si="823"/>
        <v>0</v>
      </c>
      <c r="J539" s="141">
        <f t="shared" si="823"/>
        <v>0</v>
      </c>
      <c r="K539" s="141">
        <f t="shared" si="823"/>
        <v>0</v>
      </c>
      <c r="L539" s="141">
        <f t="shared" si="823"/>
        <v>0</v>
      </c>
      <c r="M539" s="141">
        <f t="shared" si="823"/>
        <v>0</v>
      </c>
      <c r="N539" s="141">
        <f t="shared" ca="1" si="822"/>
        <v>1176470.588235294</v>
      </c>
      <c r="O539" s="141">
        <f t="shared" ca="1" si="822"/>
        <v>1176470.588235294</v>
      </c>
      <c r="P539" s="141">
        <f t="shared" ca="1" si="822"/>
        <v>1176470.588235294</v>
      </c>
      <c r="Q539" s="141">
        <f t="shared" ca="1" si="822"/>
        <v>1176470.588235294</v>
      </c>
      <c r="R539" s="141">
        <f t="shared" ca="1" si="822"/>
        <v>1176470.588235294</v>
      </c>
      <c r="S539" s="141">
        <f t="shared" si="822"/>
        <v>0</v>
      </c>
      <c r="T539" s="141">
        <f t="shared" si="822"/>
        <v>0</v>
      </c>
      <c r="U539" s="141">
        <f t="shared" si="822"/>
        <v>0</v>
      </c>
      <c r="V539" s="141">
        <f t="shared" si="822"/>
        <v>0</v>
      </c>
      <c r="W539" s="141">
        <f t="shared" si="822"/>
        <v>0</v>
      </c>
      <c r="X539" s="141">
        <f t="shared" si="822"/>
        <v>0</v>
      </c>
      <c r="Y539" s="141">
        <f t="shared" si="822"/>
        <v>0</v>
      </c>
      <c r="Z539" s="141">
        <f t="shared" si="822"/>
        <v>0</v>
      </c>
      <c r="AA539" s="141">
        <f t="shared" si="822"/>
        <v>0</v>
      </c>
      <c r="AB539" s="141">
        <f t="shared" si="822"/>
        <v>0</v>
      </c>
      <c r="AC539" s="141">
        <f t="shared" si="822"/>
        <v>0</v>
      </c>
      <c r="AD539" s="141">
        <f t="shared" si="822"/>
        <v>0</v>
      </c>
    </row>
    <row r="540" spans="1:30" ht="13" thickBot="1">
      <c r="B540" s="9"/>
      <c r="C540" s="31">
        <f t="shared" si="824"/>
        <v>2033</v>
      </c>
      <c r="D540" s="6" t="s">
        <v>21</v>
      </c>
      <c r="E540" s="186">
        <f ca="1">OFFSET('Regulatory Asset Base'!$S$156,$D502-1,0)</f>
        <v>0</v>
      </c>
      <c r="F540" s="141">
        <f t="shared" si="823"/>
        <v>0</v>
      </c>
      <c r="G540" s="141">
        <f t="shared" si="823"/>
        <v>0</v>
      </c>
      <c r="H540" s="141">
        <f t="shared" si="823"/>
        <v>0</v>
      </c>
      <c r="I540" s="141">
        <f t="shared" si="823"/>
        <v>0</v>
      </c>
      <c r="J540" s="141">
        <f t="shared" si="823"/>
        <v>0</v>
      </c>
      <c r="K540" s="141">
        <f t="shared" si="823"/>
        <v>0</v>
      </c>
      <c r="L540" s="141">
        <f t="shared" si="823"/>
        <v>0</v>
      </c>
      <c r="M540" s="141">
        <f t="shared" si="823"/>
        <v>0</v>
      </c>
      <c r="N540" s="141">
        <f t="shared" si="822"/>
        <v>0</v>
      </c>
      <c r="O540" s="141">
        <f t="shared" ca="1" si="822"/>
        <v>0</v>
      </c>
      <c r="P540" s="141">
        <f t="shared" ca="1" si="822"/>
        <v>0</v>
      </c>
      <c r="Q540" s="141">
        <f t="shared" ca="1" si="822"/>
        <v>0</v>
      </c>
      <c r="R540" s="141">
        <f t="shared" ca="1" si="822"/>
        <v>0</v>
      </c>
      <c r="S540" s="141">
        <f t="shared" ca="1" si="822"/>
        <v>0</v>
      </c>
      <c r="T540" s="141">
        <f t="shared" si="822"/>
        <v>0</v>
      </c>
      <c r="U540" s="141">
        <f t="shared" si="822"/>
        <v>0</v>
      </c>
      <c r="V540" s="141">
        <f t="shared" si="822"/>
        <v>0</v>
      </c>
      <c r="W540" s="141">
        <f t="shared" si="822"/>
        <v>0</v>
      </c>
      <c r="X540" s="141">
        <f t="shared" si="822"/>
        <v>0</v>
      </c>
      <c r="Y540" s="141">
        <f t="shared" si="822"/>
        <v>0</v>
      </c>
      <c r="Z540" s="141">
        <f t="shared" si="822"/>
        <v>0</v>
      </c>
      <c r="AA540" s="141">
        <f t="shared" si="822"/>
        <v>0</v>
      </c>
      <c r="AB540" s="141">
        <f t="shared" si="822"/>
        <v>0</v>
      </c>
      <c r="AC540" s="141">
        <f t="shared" si="822"/>
        <v>0</v>
      </c>
      <c r="AD540" s="141">
        <f t="shared" si="822"/>
        <v>0</v>
      </c>
    </row>
    <row r="541" spans="1:30" ht="13" thickBot="1">
      <c r="B541" s="9"/>
      <c r="C541" s="31">
        <f t="shared" si="824"/>
        <v>2034</v>
      </c>
      <c r="D541" s="6" t="s">
        <v>21</v>
      </c>
      <c r="E541" s="186">
        <f ca="1">OFFSET('Regulatory Asset Base'!$T$156,$D502-1,0)</f>
        <v>7142857.1428571427</v>
      </c>
      <c r="F541" s="141">
        <f t="shared" si="823"/>
        <v>0</v>
      </c>
      <c r="G541" s="141">
        <f t="shared" si="823"/>
        <v>0</v>
      </c>
      <c r="H541" s="141">
        <f t="shared" si="823"/>
        <v>0</v>
      </c>
      <c r="I541" s="141">
        <f t="shared" si="823"/>
        <v>0</v>
      </c>
      <c r="J541" s="141">
        <f t="shared" si="823"/>
        <v>0</v>
      </c>
      <c r="K541" s="141">
        <f t="shared" si="823"/>
        <v>0</v>
      </c>
      <c r="L541" s="141">
        <f t="shared" si="823"/>
        <v>0</v>
      </c>
      <c r="M541" s="141">
        <f t="shared" si="823"/>
        <v>0</v>
      </c>
      <c r="N541" s="141">
        <f t="shared" si="822"/>
        <v>0</v>
      </c>
      <c r="O541" s="141">
        <f t="shared" si="822"/>
        <v>0</v>
      </c>
      <c r="P541" s="141">
        <f t="shared" ca="1" si="822"/>
        <v>1428571.4285714286</v>
      </c>
      <c r="Q541" s="141">
        <f t="shared" ca="1" si="822"/>
        <v>1428571.4285714286</v>
      </c>
      <c r="R541" s="141">
        <f t="shared" ca="1" si="822"/>
        <v>1428571.4285714286</v>
      </c>
      <c r="S541" s="141">
        <f t="shared" ca="1" si="822"/>
        <v>1428571.4285714286</v>
      </c>
      <c r="T541" s="141">
        <f t="shared" ca="1" si="822"/>
        <v>1428571.4285714286</v>
      </c>
      <c r="U541" s="141">
        <f t="shared" si="822"/>
        <v>0</v>
      </c>
      <c r="V541" s="141">
        <f t="shared" si="822"/>
        <v>0</v>
      </c>
      <c r="W541" s="141">
        <f t="shared" si="822"/>
        <v>0</v>
      </c>
      <c r="X541" s="141">
        <f t="shared" si="822"/>
        <v>0</v>
      </c>
      <c r="Y541" s="141">
        <f t="shared" si="822"/>
        <v>0</v>
      </c>
      <c r="Z541" s="141">
        <f t="shared" si="822"/>
        <v>0</v>
      </c>
      <c r="AA541" s="141">
        <f t="shared" si="822"/>
        <v>0</v>
      </c>
      <c r="AB541" s="141">
        <f t="shared" si="822"/>
        <v>0</v>
      </c>
      <c r="AC541" s="141">
        <f t="shared" si="822"/>
        <v>0</v>
      </c>
      <c r="AD541" s="141">
        <f t="shared" si="822"/>
        <v>0</v>
      </c>
    </row>
    <row r="542" spans="1:30" ht="13" thickBot="1">
      <c r="B542" s="9"/>
      <c r="C542" s="31">
        <f t="shared" si="824"/>
        <v>2035</v>
      </c>
      <c r="D542" s="6" t="s">
        <v>21</v>
      </c>
      <c r="E542" s="186">
        <f ca="1">OFFSET('Regulatory Asset Base'!$U$156,$D502-1,0)</f>
        <v>39000000</v>
      </c>
      <c r="F542" s="141">
        <f t="shared" si="823"/>
        <v>0</v>
      </c>
      <c r="G542" s="141">
        <f t="shared" si="823"/>
        <v>0</v>
      </c>
      <c r="H542" s="141">
        <f t="shared" si="823"/>
        <v>0</v>
      </c>
      <c r="I542" s="141">
        <f t="shared" si="823"/>
        <v>0</v>
      </c>
      <c r="J542" s="141">
        <f t="shared" si="823"/>
        <v>0</v>
      </c>
      <c r="K542" s="141">
        <f t="shared" si="823"/>
        <v>0</v>
      </c>
      <c r="L542" s="141">
        <f t="shared" si="823"/>
        <v>0</v>
      </c>
      <c r="M542" s="141">
        <f t="shared" si="823"/>
        <v>0</v>
      </c>
      <c r="N542" s="141">
        <f t="shared" si="822"/>
        <v>0</v>
      </c>
      <c r="O542" s="141">
        <f t="shared" si="822"/>
        <v>0</v>
      </c>
      <c r="P542" s="141">
        <f t="shared" si="822"/>
        <v>0</v>
      </c>
      <c r="Q542" s="141">
        <f t="shared" ca="1" si="822"/>
        <v>7800000</v>
      </c>
      <c r="R542" s="141">
        <f t="shared" ca="1" si="822"/>
        <v>7800000</v>
      </c>
      <c r="S542" s="141">
        <f t="shared" ca="1" si="822"/>
        <v>7800000</v>
      </c>
      <c r="T542" s="141">
        <f t="shared" ca="1" si="822"/>
        <v>7800000</v>
      </c>
      <c r="U542" s="141">
        <f t="shared" ca="1" si="822"/>
        <v>7800000</v>
      </c>
      <c r="V542" s="141">
        <f t="shared" si="822"/>
        <v>0</v>
      </c>
      <c r="W542" s="141">
        <f t="shared" si="822"/>
        <v>0</v>
      </c>
      <c r="X542" s="141">
        <f t="shared" si="822"/>
        <v>0</v>
      </c>
      <c r="Y542" s="141">
        <f t="shared" si="822"/>
        <v>0</v>
      </c>
      <c r="Z542" s="141">
        <f t="shared" si="822"/>
        <v>0</v>
      </c>
      <c r="AA542" s="141">
        <f t="shared" si="822"/>
        <v>0</v>
      </c>
      <c r="AB542" s="141">
        <f t="shared" si="822"/>
        <v>0</v>
      </c>
      <c r="AC542" s="141">
        <f t="shared" si="822"/>
        <v>0</v>
      </c>
      <c r="AD542" s="141">
        <f t="shared" si="822"/>
        <v>0</v>
      </c>
    </row>
    <row r="543" spans="1:30" ht="13" thickBot="1">
      <c r="B543" s="9"/>
      <c r="C543" s="31">
        <f t="shared" si="824"/>
        <v>2036</v>
      </c>
      <c r="D543" s="6" t="s">
        <v>21</v>
      </c>
      <c r="E543" s="186">
        <f ca="1">OFFSET('Regulatory Asset Base'!$V$156,$D502-1,0)</f>
        <v>28333333.333333332</v>
      </c>
      <c r="F543" s="141">
        <f t="shared" si="823"/>
        <v>0</v>
      </c>
      <c r="G543" s="141">
        <f t="shared" si="823"/>
        <v>0</v>
      </c>
      <c r="H543" s="141">
        <f t="shared" si="823"/>
        <v>0</v>
      </c>
      <c r="I543" s="141">
        <f t="shared" si="823"/>
        <v>0</v>
      </c>
      <c r="J543" s="141">
        <f t="shared" si="823"/>
        <v>0</v>
      </c>
      <c r="K543" s="141">
        <f t="shared" si="823"/>
        <v>0</v>
      </c>
      <c r="L543" s="141">
        <f t="shared" si="823"/>
        <v>0</v>
      </c>
      <c r="M543" s="141">
        <f t="shared" si="823"/>
        <v>0</v>
      </c>
      <c r="N543" s="141">
        <f t="shared" si="822"/>
        <v>0</v>
      </c>
      <c r="O543" s="141">
        <f t="shared" si="822"/>
        <v>0</v>
      </c>
      <c r="P543" s="141">
        <f t="shared" si="822"/>
        <v>0</v>
      </c>
      <c r="Q543" s="141">
        <f t="shared" si="822"/>
        <v>0</v>
      </c>
      <c r="R543" s="141">
        <f t="shared" ca="1" si="822"/>
        <v>5666666.666666666</v>
      </c>
      <c r="S543" s="141">
        <f t="shared" ca="1" si="822"/>
        <v>5666666.666666666</v>
      </c>
      <c r="T543" s="141">
        <f t="shared" ca="1" si="822"/>
        <v>5666666.666666666</v>
      </c>
      <c r="U543" s="141">
        <f t="shared" ca="1" si="822"/>
        <v>5666666.666666666</v>
      </c>
      <c r="V543" s="141">
        <f t="shared" ca="1" si="822"/>
        <v>5666666.666666666</v>
      </c>
      <c r="W543" s="141">
        <f t="shared" si="822"/>
        <v>0</v>
      </c>
      <c r="X543" s="141">
        <f t="shared" si="822"/>
        <v>0</v>
      </c>
      <c r="Y543" s="141">
        <f t="shared" si="822"/>
        <v>0</v>
      </c>
      <c r="Z543" s="141">
        <f t="shared" si="822"/>
        <v>0</v>
      </c>
      <c r="AA543" s="141">
        <f t="shared" si="822"/>
        <v>0</v>
      </c>
      <c r="AB543" s="141">
        <f t="shared" si="822"/>
        <v>0</v>
      </c>
      <c r="AC543" s="141">
        <f t="shared" si="822"/>
        <v>0</v>
      </c>
      <c r="AD543" s="141">
        <f t="shared" si="822"/>
        <v>0</v>
      </c>
    </row>
    <row r="544" spans="1:30" ht="13" thickBot="1">
      <c r="B544" s="9"/>
      <c r="C544" s="31">
        <f t="shared" si="824"/>
        <v>2037</v>
      </c>
      <c r="D544" s="6" t="s">
        <v>21</v>
      </c>
      <c r="E544" s="186">
        <f ca="1">OFFSET('Regulatory Asset Base'!$W$156,$D502-1,0)</f>
        <v>0</v>
      </c>
      <c r="F544" s="141">
        <f t="shared" si="823"/>
        <v>0</v>
      </c>
      <c r="G544" s="141">
        <f t="shared" si="823"/>
        <v>0</v>
      </c>
      <c r="H544" s="141">
        <f t="shared" si="823"/>
        <v>0</v>
      </c>
      <c r="I544" s="141">
        <f t="shared" si="823"/>
        <v>0</v>
      </c>
      <c r="J544" s="141">
        <f t="shared" si="823"/>
        <v>0</v>
      </c>
      <c r="K544" s="141">
        <f t="shared" si="823"/>
        <v>0</v>
      </c>
      <c r="L544" s="141">
        <f t="shared" si="823"/>
        <v>0</v>
      </c>
      <c r="M544" s="141">
        <f t="shared" si="823"/>
        <v>0</v>
      </c>
      <c r="N544" s="141">
        <f t="shared" si="822"/>
        <v>0</v>
      </c>
      <c r="O544" s="141">
        <f t="shared" si="822"/>
        <v>0</v>
      </c>
      <c r="P544" s="141">
        <f t="shared" si="822"/>
        <v>0</v>
      </c>
      <c r="Q544" s="141">
        <f t="shared" si="822"/>
        <v>0</v>
      </c>
      <c r="R544" s="141">
        <f t="shared" si="822"/>
        <v>0</v>
      </c>
      <c r="S544" s="141">
        <f t="shared" ca="1" si="822"/>
        <v>0</v>
      </c>
      <c r="T544" s="141">
        <f t="shared" ca="1" si="822"/>
        <v>0</v>
      </c>
      <c r="U544" s="141">
        <f t="shared" ca="1" si="822"/>
        <v>0</v>
      </c>
      <c r="V544" s="141">
        <f t="shared" ca="1" si="822"/>
        <v>0</v>
      </c>
      <c r="W544" s="141">
        <f t="shared" ca="1" si="822"/>
        <v>0</v>
      </c>
      <c r="X544" s="141">
        <f t="shared" si="822"/>
        <v>0</v>
      </c>
      <c r="Y544" s="141">
        <f t="shared" si="822"/>
        <v>0</v>
      </c>
      <c r="Z544" s="141">
        <f t="shared" si="822"/>
        <v>0</v>
      </c>
      <c r="AA544" s="141">
        <f t="shared" si="822"/>
        <v>0</v>
      </c>
      <c r="AB544" s="141">
        <f t="shared" si="822"/>
        <v>0</v>
      </c>
      <c r="AC544" s="141">
        <f t="shared" si="822"/>
        <v>0</v>
      </c>
      <c r="AD544" s="141">
        <f t="shared" si="822"/>
        <v>0</v>
      </c>
    </row>
    <row r="545" spans="1:30" ht="13" thickBot="1">
      <c r="B545" s="9"/>
      <c r="C545" s="31">
        <f t="shared" si="824"/>
        <v>2038</v>
      </c>
      <c r="D545" s="6" t="s">
        <v>21</v>
      </c>
      <c r="E545" s="186">
        <f ca="1">OFFSET('Regulatory Asset Base'!$X$156,$D502-1,0)</f>
        <v>6250000</v>
      </c>
      <c r="F545" s="141">
        <f t="shared" si="823"/>
        <v>0</v>
      </c>
      <c r="G545" s="141">
        <f t="shared" si="823"/>
        <v>0</v>
      </c>
      <c r="H545" s="141">
        <f t="shared" si="823"/>
        <v>0</v>
      </c>
      <c r="I545" s="141">
        <f t="shared" si="823"/>
        <v>0</v>
      </c>
      <c r="J545" s="141">
        <f t="shared" si="823"/>
        <v>0</v>
      </c>
      <c r="K545" s="141">
        <f t="shared" si="823"/>
        <v>0</v>
      </c>
      <c r="L545" s="141">
        <f t="shared" si="823"/>
        <v>0</v>
      </c>
      <c r="M545" s="141">
        <f t="shared" si="823"/>
        <v>0</v>
      </c>
      <c r="N545" s="141">
        <f t="shared" si="822"/>
        <v>0</v>
      </c>
      <c r="O545" s="141">
        <f t="shared" si="822"/>
        <v>0</v>
      </c>
      <c r="P545" s="141">
        <f t="shared" si="822"/>
        <v>0</v>
      </c>
      <c r="Q545" s="141">
        <f t="shared" si="822"/>
        <v>0</v>
      </c>
      <c r="R545" s="141">
        <f t="shared" si="822"/>
        <v>0</v>
      </c>
      <c r="S545" s="141">
        <f t="shared" si="822"/>
        <v>0</v>
      </c>
      <c r="T545" s="141">
        <f t="shared" ca="1" si="822"/>
        <v>1250000</v>
      </c>
      <c r="U545" s="141">
        <f t="shared" ca="1" si="822"/>
        <v>1250000</v>
      </c>
      <c r="V545" s="141">
        <f t="shared" ca="1" si="822"/>
        <v>1250000</v>
      </c>
      <c r="W545" s="141">
        <f t="shared" ca="1" si="822"/>
        <v>1250000</v>
      </c>
      <c r="X545" s="141">
        <f t="shared" ca="1" si="822"/>
        <v>1250000</v>
      </c>
      <c r="Y545" s="141">
        <f t="shared" si="822"/>
        <v>0</v>
      </c>
      <c r="Z545" s="141">
        <f t="shared" si="822"/>
        <v>0</v>
      </c>
      <c r="AA545" s="141">
        <f t="shared" si="822"/>
        <v>0</v>
      </c>
      <c r="AB545" s="141">
        <f t="shared" si="822"/>
        <v>0</v>
      </c>
      <c r="AC545" s="141">
        <f t="shared" si="822"/>
        <v>0</v>
      </c>
      <c r="AD545" s="141">
        <f t="shared" si="822"/>
        <v>0</v>
      </c>
    </row>
    <row r="546" spans="1:30" ht="13" thickBot="1">
      <c r="B546" s="9"/>
      <c r="C546" s="31">
        <f t="shared" si="824"/>
        <v>2039</v>
      </c>
      <c r="D546" s="6" t="s">
        <v>21</v>
      </c>
      <c r="E546" s="186">
        <f ca="1">OFFSET('Regulatory Asset Base'!$Y$156,$D502-1,0)</f>
        <v>0</v>
      </c>
      <c r="F546" s="141">
        <f t="shared" si="823"/>
        <v>0</v>
      </c>
      <c r="G546" s="141">
        <f t="shared" si="823"/>
        <v>0</v>
      </c>
      <c r="H546" s="141">
        <f t="shared" si="823"/>
        <v>0</v>
      </c>
      <c r="I546" s="141">
        <f t="shared" si="823"/>
        <v>0</v>
      </c>
      <c r="J546" s="141">
        <f t="shared" si="823"/>
        <v>0</v>
      </c>
      <c r="K546" s="141">
        <f t="shared" si="823"/>
        <v>0</v>
      </c>
      <c r="L546" s="141">
        <f t="shared" si="823"/>
        <v>0</v>
      </c>
      <c r="M546" s="141">
        <f t="shared" si="823"/>
        <v>0</v>
      </c>
      <c r="N546" s="141">
        <f t="shared" si="822"/>
        <v>0</v>
      </c>
      <c r="O546" s="141">
        <f t="shared" ref="N546:AD550" si="825">IF(O$4&lt;$C546,0,IF(O$4&gt;=$C546+$D$20,0,$E546/$D$20))</f>
        <v>0</v>
      </c>
      <c r="P546" s="141">
        <f t="shared" si="825"/>
        <v>0</v>
      </c>
      <c r="Q546" s="141">
        <f t="shared" si="825"/>
        <v>0</v>
      </c>
      <c r="R546" s="141">
        <f t="shared" si="825"/>
        <v>0</v>
      </c>
      <c r="S546" s="141">
        <f t="shared" si="825"/>
        <v>0</v>
      </c>
      <c r="T546" s="141">
        <f t="shared" si="825"/>
        <v>0</v>
      </c>
      <c r="U546" s="141">
        <f t="shared" ca="1" si="825"/>
        <v>0</v>
      </c>
      <c r="V546" s="141">
        <f t="shared" ca="1" si="825"/>
        <v>0</v>
      </c>
      <c r="W546" s="141">
        <f t="shared" ca="1" si="825"/>
        <v>0</v>
      </c>
      <c r="X546" s="141">
        <f t="shared" ca="1" si="825"/>
        <v>0</v>
      </c>
      <c r="Y546" s="141">
        <f t="shared" ca="1" si="825"/>
        <v>0</v>
      </c>
      <c r="Z546" s="141">
        <f t="shared" si="825"/>
        <v>0</v>
      </c>
      <c r="AA546" s="141">
        <f t="shared" si="825"/>
        <v>0</v>
      </c>
      <c r="AB546" s="141">
        <f t="shared" si="825"/>
        <v>0</v>
      </c>
      <c r="AC546" s="141">
        <f t="shared" si="825"/>
        <v>0</v>
      </c>
      <c r="AD546" s="141">
        <f t="shared" si="825"/>
        <v>0</v>
      </c>
    </row>
    <row r="547" spans="1:30" ht="13" thickBot="1">
      <c r="B547" s="9"/>
      <c r="C547" s="31">
        <f t="shared" si="824"/>
        <v>2040</v>
      </c>
      <c r="D547" s="6" t="s">
        <v>21</v>
      </c>
      <c r="E547" s="186">
        <f ca="1">OFFSET('Regulatory Asset Base'!$Z$156,$D502-1,0)</f>
        <v>28333333.333333332</v>
      </c>
      <c r="F547" s="141">
        <f t="shared" si="823"/>
        <v>0</v>
      </c>
      <c r="G547" s="141">
        <f t="shared" si="823"/>
        <v>0</v>
      </c>
      <c r="H547" s="141">
        <f t="shared" si="823"/>
        <v>0</v>
      </c>
      <c r="I547" s="141">
        <f t="shared" si="823"/>
        <v>0</v>
      </c>
      <c r="J547" s="141">
        <f t="shared" si="823"/>
        <v>0</v>
      </c>
      <c r="K547" s="141">
        <f t="shared" si="823"/>
        <v>0</v>
      </c>
      <c r="L547" s="141">
        <f t="shared" si="823"/>
        <v>0</v>
      </c>
      <c r="M547" s="141">
        <f t="shared" si="823"/>
        <v>0</v>
      </c>
      <c r="N547" s="141">
        <f t="shared" si="825"/>
        <v>0</v>
      </c>
      <c r="O547" s="141">
        <f t="shared" si="825"/>
        <v>0</v>
      </c>
      <c r="P547" s="141">
        <f t="shared" si="825"/>
        <v>0</v>
      </c>
      <c r="Q547" s="141">
        <f t="shared" si="825"/>
        <v>0</v>
      </c>
      <c r="R547" s="141">
        <f t="shared" si="825"/>
        <v>0</v>
      </c>
      <c r="S547" s="141">
        <f t="shared" si="825"/>
        <v>0</v>
      </c>
      <c r="T547" s="141">
        <f t="shared" si="825"/>
        <v>0</v>
      </c>
      <c r="U547" s="141">
        <f t="shared" si="825"/>
        <v>0</v>
      </c>
      <c r="V547" s="141">
        <f t="shared" ca="1" si="825"/>
        <v>5666666.666666666</v>
      </c>
      <c r="W547" s="141">
        <f t="shared" ca="1" si="825"/>
        <v>5666666.666666666</v>
      </c>
      <c r="X547" s="141">
        <f t="shared" ca="1" si="825"/>
        <v>5666666.666666666</v>
      </c>
      <c r="Y547" s="141">
        <f t="shared" ca="1" si="825"/>
        <v>5666666.666666666</v>
      </c>
      <c r="Z547" s="141">
        <f t="shared" ca="1" si="825"/>
        <v>5666666.666666666</v>
      </c>
      <c r="AA547" s="141">
        <f t="shared" si="825"/>
        <v>0</v>
      </c>
      <c r="AB547" s="141">
        <f t="shared" si="825"/>
        <v>0</v>
      </c>
      <c r="AC547" s="141">
        <f t="shared" si="825"/>
        <v>0</v>
      </c>
      <c r="AD547" s="141">
        <f t="shared" si="825"/>
        <v>0</v>
      </c>
    </row>
    <row r="548" spans="1:30" ht="13" thickBot="1">
      <c r="B548" s="9"/>
      <c r="C548" s="31">
        <f t="shared" si="824"/>
        <v>2041</v>
      </c>
      <c r="D548" s="6" t="s">
        <v>21</v>
      </c>
      <c r="E548" s="186">
        <f ca="1">OFFSET('Regulatory Asset Base'!$AA$156,$D502-1,0)</f>
        <v>6250000</v>
      </c>
      <c r="F548" s="141">
        <f t="shared" si="823"/>
        <v>0</v>
      </c>
      <c r="G548" s="141">
        <f t="shared" si="823"/>
        <v>0</v>
      </c>
      <c r="H548" s="141">
        <f t="shared" si="823"/>
        <v>0</v>
      </c>
      <c r="I548" s="141">
        <f t="shared" si="823"/>
        <v>0</v>
      </c>
      <c r="J548" s="141">
        <f t="shared" si="823"/>
        <v>0</v>
      </c>
      <c r="K548" s="141">
        <f t="shared" si="823"/>
        <v>0</v>
      </c>
      <c r="L548" s="141">
        <f t="shared" si="823"/>
        <v>0</v>
      </c>
      <c r="M548" s="141">
        <f t="shared" si="823"/>
        <v>0</v>
      </c>
      <c r="N548" s="141">
        <f t="shared" si="825"/>
        <v>0</v>
      </c>
      <c r="O548" s="141">
        <f t="shared" si="825"/>
        <v>0</v>
      </c>
      <c r="P548" s="141">
        <f t="shared" si="825"/>
        <v>0</v>
      </c>
      <c r="Q548" s="141">
        <f t="shared" si="825"/>
        <v>0</v>
      </c>
      <c r="R548" s="141">
        <f t="shared" si="825"/>
        <v>0</v>
      </c>
      <c r="S548" s="141">
        <f t="shared" si="825"/>
        <v>0</v>
      </c>
      <c r="T548" s="141">
        <f t="shared" si="825"/>
        <v>0</v>
      </c>
      <c r="U548" s="141">
        <f t="shared" si="825"/>
        <v>0</v>
      </c>
      <c r="V548" s="141">
        <f t="shared" si="825"/>
        <v>0</v>
      </c>
      <c r="W548" s="141">
        <f t="shared" ca="1" si="825"/>
        <v>1250000</v>
      </c>
      <c r="X548" s="141">
        <f t="shared" ca="1" si="825"/>
        <v>1250000</v>
      </c>
      <c r="Y548" s="141">
        <f t="shared" ca="1" si="825"/>
        <v>1250000</v>
      </c>
      <c r="Z548" s="141">
        <f t="shared" ca="1" si="825"/>
        <v>1250000</v>
      </c>
      <c r="AA548" s="141">
        <f t="shared" ca="1" si="825"/>
        <v>1250000</v>
      </c>
      <c r="AB548" s="141">
        <f t="shared" si="825"/>
        <v>0</v>
      </c>
      <c r="AC548" s="141">
        <f t="shared" si="825"/>
        <v>0</v>
      </c>
      <c r="AD548" s="141">
        <f t="shared" si="825"/>
        <v>0</v>
      </c>
    </row>
    <row r="549" spans="1:30" ht="11.5" customHeight="1" thickBot="1">
      <c r="B549" s="9"/>
      <c r="C549" s="31">
        <f t="shared" si="824"/>
        <v>2042</v>
      </c>
      <c r="D549" s="6" t="s">
        <v>21</v>
      </c>
      <c r="E549" s="186">
        <f ca="1">OFFSET('Regulatory Asset Base'!$AB$156,$D502-1,0)</f>
        <v>7692307.692307692</v>
      </c>
      <c r="F549" s="141">
        <f t="shared" si="823"/>
        <v>0</v>
      </c>
      <c r="G549" s="141">
        <f t="shared" si="823"/>
        <v>0</v>
      </c>
      <c r="H549" s="141">
        <f t="shared" si="823"/>
        <v>0</v>
      </c>
      <c r="I549" s="141">
        <f t="shared" si="823"/>
        <v>0</v>
      </c>
      <c r="J549" s="141">
        <f t="shared" si="823"/>
        <v>0</v>
      </c>
      <c r="K549" s="141">
        <f t="shared" si="823"/>
        <v>0</v>
      </c>
      <c r="L549" s="141">
        <f t="shared" si="823"/>
        <v>0</v>
      </c>
      <c r="M549" s="141">
        <f t="shared" si="823"/>
        <v>0</v>
      </c>
      <c r="N549" s="141">
        <f t="shared" si="825"/>
        <v>0</v>
      </c>
      <c r="O549" s="141">
        <f t="shared" si="825"/>
        <v>0</v>
      </c>
      <c r="P549" s="141">
        <f t="shared" si="825"/>
        <v>0</v>
      </c>
      <c r="Q549" s="141">
        <f t="shared" si="825"/>
        <v>0</v>
      </c>
      <c r="R549" s="141">
        <f t="shared" si="825"/>
        <v>0</v>
      </c>
      <c r="S549" s="141">
        <f t="shared" si="825"/>
        <v>0</v>
      </c>
      <c r="T549" s="141">
        <f t="shared" si="825"/>
        <v>0</v>
      </c>
      <c r="U549" s="141">
        <f t="shared" si="825"/>
        <v>0</v>
      </c>
      <c r="V549" s="141">
        <f t="shared" si="825"/>
        <v>0</v>
      </c>
      <c r="W549" s="141">
        <f t="shared" si="825"/>
        <v>0</v>
      </c>
      <c r="X549" s="141">
        <f t="shared" ca="1" si="825"/>
        <v>1538461.5384615385</v>
      </c>
      <c r="Y549" s="141">
        <f t="shared" ca="1" si="825"/>
        <v>1538461.5384615385</v>
      </c>
      <c r="Z549" s="141">
        <f t="shared" ca="1" si="825"/>
        <v>1538461.5384615385</v>
      </c>
      <c r="AA549" s="141">
        <f t="shared" ca="1" si="825"/>
        <v>1538461.5384615385</v>
      </c>
      <c r="AB549" s="141">
        <f t="shared" ca="1" si="825"/>
        <v>1538461.5384615385</v>
      </c>
      <c r="AC549" s="141">
        <f t="shared" si="825"/>
        <v>0</v>
      </c>
      <c r="AD549" s="141">
        <f t="shared" si="825"/>
        <v>0</v>
      </c>
    </row>
    <row r="550" spans="1:30" ht="13" thickBot="1">
      <c r="B550" s="9"/>
      <c r="C550" s="31">
        <f t="shared" si="824"/>
        <v>2043</v>
      </c>
      <c r="D550" s="6" t="s">
        <v>21</v>
      </c>
      <c r="E550" s="186">
        <f ca="1">OFFSET('Regulatory Asset Base'!$AC$156,$D502-1,0)</f>
        <v>40250000</v>
      </c>
      <c r="F550" s="141">
        <f t="shared" si="823"/>
        <v>0</v>
      </c>
      <c r="G550" s="141">
        <f t="shared" si="823"/>
        <v>0</v>
      </c>
      <c r="H550" s="141">
        <f t="shared" si="823"/>
        <v>0</v>
      </c>
      <c r="I550" s="141">
        <f t="shared" si="823"/>
        <v>0</v>
      </c>
      <c r="J550" s="141">
        <f t="shared" si="823"/>
        <v>0</v>
      </c>
      <c r="K550" s="141">
        <f t="shared" si="823"/>
        <v>0</v>
      </c>
      <c r="L550" s="141">
        <f t="shared" si="823"/>
        <v>0</v>
      </c>
      <c r="M550" s="141">
        <f t="shared" si="823"/>
        <v>0</v>
      </c>
      <c r="N550" s="141">
        <f t="shared" si="825"/>
        <v>0</v>
      </c>
      <c r="O550" s="141">
        <f t="shared" si="825"/>
        <v>0</v>
      </c>
      <c r="P550" s="141">
        <f t="shared" si="825"/>
        <v>0</v>
      </c>
      <c r="Q550" s="141">
        <f t="shared" si="825"/>
        <v>0</v>
      </c>
      <c r="R550" s="141">
        <f t="shared" si="825"/>
        <v>0</v>
      </c>
      <c r="S550" s="141">
        <f t="shared" si="825"/>
        <v>0</v>
      </c>
      <c r="T550" s="141">
        <f t="shared" si="825"/>
        <v>0</v>
      </c>
      <c r="U550" s="141">
        <f t="shared" si="825"/>
        <v>0</v>
      </c>
      <c r="V550" s="141">
        <f t="shared" si="825"/>
        <v>0</v>
      </c>
      <c r="W550" s="141">
        <f t="shared" si="825"/>
        <v>0</v>
      </c>
      <c r="X550" s="141">
        <f t="shared" si="825"/>
        <v>0</v>
      </c>
      <c r="Y550" s="141">
        <f t="shared" ca="1" si="825"/>
        <v>8050000</v>
      </c>
      <c r="Z550" s="141">
        <f t="shared" ca="1" si="825"/>
        <v>8050000</v>
      </c>
      <c r="AA550" s="141">
        <f t="shared" ca="1" si="825"/>
        <v>8050000</v>
      </c>
      <c r="AB550" s="141">
        <f t="shared" ca="1" si="825"/>
        <v>8050000</v>
      </c>
      <c r="AC550" s="141">
        <f t="shared" ca="1" si="825"/>
        <v>8050000</v>
      </c>
      <c r="AD550" s="141">
        <f t="shared" si="825"/>
        <v>0</v>
      </c>
    </row>
    <row r="551" spans="1:30" s="54" customFormat="1" ht="13.5" thickBot="1">
      <c r="A551" s="184"/>
      <c r="B551" s="185"/>
      <c r="C551" s="183" t="s">
        <v>166</v>
      </c>
      <c r="D551" s="6" t="s">
        <v>21</v>
      </c>
      <c r="E551" s="187"/>
      <c r="F551" s="188">
        <f>SUM(F531:F550)</f>
        <v>0</v>
      </c>
      <c r="G551" s="188">
        <f t="shared" ref="G551" ca="1" si="826">SUM(G531:G550)</f>
        <v>1111111.1111111112</v>
      </c>
      <c r="H551" s="188">
        <f t="shared" ref="H551" ca="1" si="827">SUM(H531:H550)</f>
        <v>2444444.444444445</v>
      </c>
      <c r="I551" s="188">
        <f t="shared" ref="I551" ca="1" si="828">SUM(I531:I550)</f>
        <v>2444444.444444445</v>
      </c>
      <c r="J551" s="188">
        <f t="shared" ref="J551" ca="1" si="829">SUM(J531:J550)</f>
        <v>2444444.444444445</v>
      </c>
      <c r="K551" s="188">
        <f t="shared" ref="K551" ca="1" si="830">SUM(K531:K550)</f>
        <v>8111111.111111111</v>
      </c>
      <c r="L551" s="188">
        <f t="shared" ref="L551" ca="1" si="831">SUM(L531:L550)</f>
        <v>14911111.11111111</v>
      </c>
      <c r="M551" s="188">
        <f t="shared" ref="M551" ca="1" si="832">SUM(M531:M550)</f>
        <v>18434920.634920634</v>
      </c>
      <c r="N551" s="188">
        <f t="shared" ref="N551" ca="1" si="833">SUM(N531:N550)</f>
        <v>19611391.223155927</v>
      </c>
      <c r="O551" s="188">
        <f t="shared" ref="O551" ca="1" si="834">SUM(O531:O550)</f>
        <v>19611391.223155927</v>
      </c>
      <c r="P551" s="188">
        <f t="shared" ref="P551" ca="1" si="835">SUM(P531:P550)</f>
        <v>15373295.98506069</v>
      </c>
      <c r="Q551" s="188">
        <f t="shared" ref="Q551" ca="1" si="836">SUM(Q531:Q550)</f>
        <v>15262184.87394958</v>
      </c>
      <c r="R551" s="188">
        <f t="shared" ref="R551" ca="1" si="837">SUM(R531:R550)</f>
        <v>16071708.683473388</v>
      </c>
      <c r="S551" s="188">
        <f t="shared" ref="S551" ca="1" si="838">SUM(S531:S550)</f>
        <v>14895238.095238095</v>
      </c>
      <c r="T551" s="188">
        <f t="shared" ref="T551" ca="1" si="839">SUM(T531:T550)</f>
        <v>16145238.095238095</v>
      </c>
      <c r="U551" s="188">
        <f t="shared" ref="U551" ca="1" si="840">SUM(U531:U550)</f>
        <v>14716666.666666666</v>
      </c>
      <c r="V551" s="188">
        <f t="shared" ref="V551" ca="1" si="841">SUM(V531:V550)</f>
        <v>12583333.333333332</v>
      </c>
      <c r="W551" s="188">
        <f t="shared" ref="W551" ca="1" si="842">SUM(W531:W550)</f>
        <v>8166666.666666666</v>
      </c>
      <c r="X551" s="188">
        <f t="shared" ref="X551" ca="1" si="843">SUM(X531:X550)</f>
        <v>9705128.2051282041</v>
      </c>
      <c r="Y551" s="188">
        <f t="shared" ref="Y551" ca="1" si="844">SUM(Y531:Y550)</f>
        <v>16505128.205128204</v>
      </c>
      <c r="Z551" s="188">
        <f t="shared" ref="Z551" ca="1" si="845">SUM(Z531:Z550)</f>
        <v>16505128.205128204</v>
      </c>
      <c r="AA551" s="188">
        <f t="shared" ref="AA551" ca="1" si="846">SUM(AA531:AA550)</f>
        <v>10838461.538461538</v>
      </c>
      <c r="AB551" s="188">
        <f t="shared" ref="AB551" ca="1" si="847">SUM(AB531:AB550)</f>
        <v>9588461.538461538</v>
      </c>
      <c r="AC551" s="188">
        <f t="shared" ref="AC551" ca="1" si="848">SUM(AC531:AC550)</f>
        <v>8050000</v>
      </c>
      <c r="AD551" s="188">
        <f t="shared" ref="AD551" si="849">SUM(AD531:AD550)</f>
        <v>0</v>
      </c>
    </row>
    <row r="552" spans="1:30">
      <c r="D552" s="18"/>
    </row>
    <row r="554" spans="1:30">
      <c r="E554"/>
      <c r="F554"/>
      <c r="G554"/>
    </row>
    <row r="555" spans="1:30">
      <c r="E555"/>
      <c r="F555"/>
      <c r="G555"/>
    </row>
    <row r="556" spans="1:30">
      <c r="E556"/>
      <c r="F556"/>
      <c r="G556"/>
    </row>
    <row r="557" spans="1:30">
      <c r="E557"/>
      <c r="F557"/>
      <c r="G557"/>
    </row>
    <row r="558" spans="1:30">
      <c r="E558"/>
      <c r="F558"/>
      <c r="G558"/>
    </row>
    <row r="559" spans="1:30">
      <c r="E559"/>
      <c r="F559"/>
      <c r="G559"/>
    </row>
  </sheetData>
  <sheetProtection algorithmName="SHA-512" hashValue="P7QnVZcNxb+oLfufdrHdT7r85edMaUY6RqrqM58rNiqIH6744rLSye0wlHSFpTCSwpTxL/p7prDGl0HuZptLpA==" saltValue="bqC/niygh/UFUuTWP2sQTw==" spinCount="100000" sheet="1" objects="1" scenarios="1"/>
  <phoneticPr fontId="0" type="noConversion"/>
  <hyperlinks>
    <hyperlink ref="B1" location="Control!A1" display="Go to Control Page" xr:uid="{D803DD44-3F01-4EE3-9A8D-D35400F69221}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-0.249977111117893"/>
  </sheetPr>
  <dimension ref="A1:FQ113"/>
  <sheetViews>
    <sheetView showGridLines="0" zoomScale="77" zoomScaleNormal="77" workbookViewId="0">
      <pane ySplit="4" topLeftCell="A5" activePane="bottomLeft" state="frozen"/>
      <selection activeCell="G34" sqref="G34"/>
      <selection pane="bottomLeft"/>
    </sheetView>
  </sheetViews>
  <sheetFormatPr defaultColWidth="8.81640625" defaultRowHeight="12.5"/>
  <cols>
    <col min="1" max="2" width="8.81640625" style="52"/>
    <col min="3" max="3" width="25.1796875" style="6" customWidth="1"/>
    <col min="4" max="4" width="23.54296875" style="52" customWidth="1"/>
    <col min="5" max="5" width="15.81640625" style="52" customWidth="1"/>
    <col min="6" max="6" width="16.453125" style="52" customWidth="1"/>
    <col min="7" max="7" width="18.81640625" style="52" bestFit="1" customWidth="1"/>
    <col min="8" max="20" width="16.453125" style="52" customWidth="1"/>
    <col min="21" max="21" width="15.1796875" style="52" customWidth="1"/>
    <col min="22" max="24" width="15.1796875" style="6" customWidth="1"/>
    <col min="25" max="29" width="15.81640625" style="6" customWidth="1"/>
    <col min="30" max="30" width="17.1796875" style="6" customWidth="1"/>
    <col min="31" max="173" width="8.81640625" style="6"/>
    <col min="174" max="16384" width="8.81640625" style="52"/>
  </cols>
  <sheetData>
    <row r="1" spans="1:173" s="101" customFormat="1" ht="15.65" customHeight="1">
      <c r="A1" s="128"/>
      <c r="B1" s="209" t="s">
        <v>212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</row>
    <row r="2" spans="1:173" s="101" customFormat="1" ht="16.399999999999999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</row>
    <row r="3" spans="1:173" customFormat="1">
      <c r="A3" s="8"/>
      <c r="B3" s="8"/>
      <c r="C3" s="8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/>
      <c r="Q3" s="11"/>
      <c r="R3" s="9"/>
      <c r="S3" s="11"/>
      <c r="T3" s="9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173" s="101" customFormat="1">
      <c r="A4" s="134"/>
      <c r="B4" s="134" t="s">
        <v>26</v>
      </c>
      <c r="C4" s="134" t="s">
        <v>27</v>
      </c>
      <c r="D4" s="134" t="s">
        <v>28</v>
      </c>
      <c r="E4" s="134" t="s">
        <v>31</v>
      </c>
      <c r="F4" s="135"/>
      <c r="G4" s="135">
        <f>'Input Data'!F10</f>
        <v>2024</v>
      </c>
      <c r="H4" s="135">
        <f t="shared" ref="H4:P4" si="0">G4+1</f>
        <v>2025</v>
      </c>
      <c r="I4" s="135">
        <f t="shared" si="0"/>
        <v>2026</v>
      </c>
      <c r="J4" s="135">
        <f t="shared" si="0"/>
        <v>2027</v>
      </c>
      <c r="K4" s="135">
        <f t="shared" si="0"/>
        <v>2028</v>
      </c>
      <c r="L4" s="135">
        <f t="shared" si="0"/>
        <v>2029</v>
      </c>
      <c r="M4" s="135">
        <f t="shared" si="0"/>
        <v>2030</v>
      </c>
      <c r="N4" s="135">
        <f t="shared" si="0"/>
        <v>2031</v>
      </c>
      <c r="O4" s="135">
        <f t="shared" si="0"/>
        <v>2032</v>
      </c>
      <c r="P4" s="135">
        <f t="shared" si="0"/>
        <v>2033</v>
      </c>
      <c r="Q4" s="135">
        <f t="shared" ref="Q4" si="1">P4+1</f>
        <v>2034</v>
      </c>
      <c r="R4" s="135">
        <f t="shared" ref="R4" si="2">Q4+1</f>
        <v>2035</v>
      </c>
      <c r="S4" s="135">
        <f t="shared" ref="S4" si="3">R4+1</f>
        <v>2036</v>
      </c>
      <c r="T4" s="135">
        <f t="shared" ref="T4" si="4">S4+1</f>
        <v>2037</v>
      </c>
      <c r="U4" s="135">
        <f t="shared" ref="U4" si="5">T4+1</f>
        <v>2038</v>
      </c>
      <c r="V4" s="135">
        <f t="shared" ref="V4" si="6">U4+1</f>
        <v>2039</v>
      </c>
      <c r="W4" s="135">
        <f t="shared" ref="W4" si="7">V4+1</f>
        <v>2040</v>
      </c>
      <c r="X4" s="135">
        <f t="shared" ref="X4" si="8">W4+1</f>
        <v>2041</v>
      </c>
      <c r="Y4" s="135">
        <f t="shared" ref="Y4" si="9">X4+1</f>
        <v>2042</v>
      </c>
      <c r="Z4" s="135">
        <f t="shared" ref="Z4" si="10">Y4+1</f>
        <v>2043</v>
      </c>
      <c r="AA4" s="135">
        <f t="shared" ref="AA4" si="11">Z4+1</f>
        <v>2044</v>
      </c>
      <c r="AB4" s="135">
        <f t="shared" ref="AB4" si="12">AA4+1</f>
        <v>2045</v>
      </c>
      <c r="AC4" s="135">
        <f t="shared" ref="AC4:AD4" si="13">AB4+1</f>
        <v>2046</v>
      </c>
      <c r="AD4" s="135">
        <f t="shared" si="13"/>
        <v>2047</v>
      </c>
    </row>
    <row r="5" spans="1:173" customFormat="1"/>
    <row r="6" spans="1:173">
      <c r="V6" s="52"/>
      <c r="W6" s="52"/>
      <c r="X6" s="52"/>
      <c r="Y6" s="52"/>
      <c r="Z6" s="52"/>
      <c r="AA6" s="52"/>
      <c r="AB6" s="52"/>
      <c r="AC6" s="52"/>
      <c r="AD6" s="52"/>
    </row>
    <row r="7" spans="1:173">
      <c r="V7" s="52"/>
      <c r="W7" s="52"/>
      <c r="X7" s="52"/>
      <c r="Y7" s="52"/>
      <c r="Z7" s="52"/>
      <c r="AA7" s="52"/>
      <c r="AB7" s="52"/>
      <c r="AC7" s="52"/>
      <c r="AD7" s="52"/>
    </row>
    <row r="8" spans="1:173">
      <c r="D8" s="57"/>
      <c r="F8" s="59"/>
      <c r="G8" s="63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</row>
    <row r="9" spans="1:173">
      <c r="V9" s="52"/>
      <c r="W9" s="52"/>
      <c r="X9" s="52"/>
      <c r="Y9" s="52"/>
      <c r="Z9" s="52"/>
      <c r="AA9" s="52"/>
      <c r="AB9" s="52"/>
      <c r="AC9" s="52"/>
      <c r="AD9" s="52"/>
    </row>
    <row r="10" spans="1:173" s="128" customFormat="1" ht="13">
      <c r="B10" s="132">
        <v>1</v>
      </c>
      <c r="C10" s="143" t="s">
        <v>202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</row>
    <row r="11" spans="1:173" customFormat="1"/>
    <row r="12" spans="1:173" ht="13.5" thickBot="1">
      <c r="C12" s="58" t="s">
        <v>25</v>
      </c>
      <c r="V12" s="52"/>
      <c r="W12" s="52"/>
      <c r="X12" s="52"/>
      <c r="Y12" s="52"/>
      <c r="Z12" s="52"/>
      <c r="AA12" s="52"/>
      <c r="AB12" s="52"/>
      <c r="AC12" s="52"/>
      <c r="AD12" s="52"/>
    </row>
    <row r="13" spans="1:173" ht="12.5" customHeight="1" thickBot="1">
      <c r="C13" s="61" t="s">
        <v>179</v>
      </c>
      <c r="D13" s="52" t="s">
        <v>21</v>
      </c>
      <c r="G13" s="260">
        <f>'Gen and Trans'!G15</f>
        <v>126405720000</v>
      </c>
      <c r="H13" s="261">
        <f>'Gen and Trans'!H15</f>
        <v>126405720000</v>
      </c>
      <c r="I13" s="261">
        <f>'Gen and Trans'!I15</f>
        <v>126405720000</v>
      </c>
      <c r="J13" s="261">
        <f>'Gen and Trans'!J15</f>
        <v>126405720000</v>
      </c>
      <c r="K13" s="261">
        <f>'Gen and Trans'!K15</f>
        <v>126405720000</v>
      </c>
      <c r="L13" s="261">
        <f>'Gen and Trans'!L15</f>
        <v>126405720000</v>
      </c>
      <c r="M13" s="261">
        <f>'Gen and Trans'!M15</f>
        <v>126405720000</v>
      </c>
      <c r="N13" s="261">
        <f>'Gen and Trans'!N15</f>
        <v>126405720000</v>
      </c>
      <c r="O13" s="261">
        <f>'Gen and Trans'!O15</f>
        <v>126405720000</v>
      </c>
      <c r="P13" s="261">
        <f>'Gen and Trans'!P15</f>
        <v>126405720000</v>
      </c>
      <c r="Q13" s="261">
        <f>'Gen and Trans'!Q15</f>
        <v>126405720000</v>
      </c>
      <c r="R13" s="261">
        <f>'Gen and Trans'!R15</f>
        <v>126405720000</v>
      </c>
      <c r="S13" s="261">
        <f>'Gen and Trans'!S15</f>
        <v>126405720000</v>
      </c>
      <c r="T13" s="261">
        <f>'Gen and Trans'!T15</f>
        <v>126405720000</v>
      </c>
      <c r="U13" s="261">
        <f>'Gen and Trans'!U15</f>
        <v>126405720000</v>
      </c>
      <c r="V13" s="261">
        <f>'Gen and Trans'!V15</f>
        <v>126405720000</v>
      </c>
      <c r="W13" s="261">
        <f>'Gen and Trans'!W15</f>
        <v>126405720000</v>
      </c>
      <c r="X13" s="261">
        <f>'Gen and Trans'!X15</f>
        <v>126405720000</v>
      </c>
      <c r="Y13" s="261">
        <f>'Gen and Trans'!Y15</f>
        <v>126405720000</v>
      </c>
      <c r="Z13" s="261">
        <f>'Gen and Trans'!Z15</f>
        <v>126405720000</v>
      </c>
      <c r="AA13" s="261">
        <f>'Gen and Trans'!AA15</f>
        <v>126405720000</v>
      </c>
      <c r="AB13" s="261">
        <f>'Gen and Trans'!AB15</f>
        <v>126405720000</v>
      </c>
      <c r="AC13" s="261">
        <f>'Gen and Trans'!AC15</f>
        <v>126405720000</v>
      </c>
      <c r="AD13" s="262">
        <f>'Gen and Trans'!AD15</f>
        <v>126405720000</v>
      </c>
    </row>
    <row r="14" spans="1:173" ht="13" thickBot="1">
      <c r="C14" s="61" t="s">
        <v>176</v>
      </c>
      <c r="D14" s="52" t="s">
        <v>21</v>
      </c>
      <c r="G14" s="260">
        <f>'Gen and Trans'!G20</f>
        <v>10370178000</v>
      </c>
      <c r="H14" s="261">
        <f>'Gen and Trans'!H20</f>
        <v>10370178000</v>
      </c>
      <c r="I14" s="261">
        <f>'Gen and Trans'!I20</f>
        <v>10370178000</v>
      </c>
      <c r="J14" s="261">
        <f>'Gen and Trans'!J20</f>
        <v>10370178000</v>
      </c>
      <c r="K14" s="261">
        <f>'Gen and Trans'!K20</f>
        <v>10370178000</v>
      </c>
      <c r="L14" s="261">
        <f>'Gen and Trans'!L20</f>
        <v>10370178000</v>
      </c>
      <c r="M14" s="261">
        <f>'Gen and Trans'!M20</f>
        <v>10370178000</v>
      </c>
      <c r="N14" s="261">
        <f>'Gen and Trans'!N20</f>
        <v>10370178000</v>
      </c>
      <c r="O14" s="261">
        <f>'Gen and Trans'!O20</f>
        <v>10370178000</v>
      </c>
      <c r="P14" s="261">
        <f>'Gen and Trans'!P20</f>
        <v>10370178000</v>
      </c>
      <c r="Q14" s="261">
        <f>'Gen and Trans'!Q20</f>
        <v>10370178000</v>
      </c>
      <c r="R14" s="261">
        <f>'Gen and Trans'!R20</f>
        <v>10370178000</v>
      </c>
      <c r="S14" s="261">
        <f>'Gen and Trans'!S20</f>
        <v>10370178000</v>
      </c>
      <c r="T14" s="261">
        <f>'Gen and Trans'!T20</f>
        <v>10370178000</v>
      </c>
      <c r="U14" s="261">
        <f>'Gen and Trans'!U20</f>
        <v>10370178000</v>
      </c>
      <c r="V14" s="261">
        <f>'Gen and Trans'!V20</f>
        <v>10370178000</v>
      </c>
      <c r="W14" s="261">
        <f>'Gen and Trans'!W20</f>
        <v>10370178000</v>
      </c>
      <c r="X14" s="261">
        <f>'Gen and Trans'!X20</f>
        <v>10370178000</v>
      </c>
      <c r="Y14" s="261">
        <f>'Gen and Trans'!Y20</f>
        <v>10370178000</v>
      </c>
      <c r="Z14" s="261">
        <f>'Gen and Trans'!Z20</f>
        <v>10370178000</v>
      </c>
      <c r="AA14" s="261">
        <f>'Gen and Trans'!AA20</f>
        <v>10370178000</v>
      </c>
      <c r="AB14" s="261">
        <f>'Gen and Trans'!AB20</f>
        <v>10370178000</v>
      </c>
      <c r="AC14" s="261">
        <f>'Gen and Trans'!AC20</f>
        <v>10370178000</v>
      </c>
      <c r="AD14" s="262">
        <f>'Gen and Trans'!AD20</f>
        <v>10370178000</v>
      </c>
    </row>
    <row r="15" spans="1:173">
      <c r="C15" s="61" t="s">
        <v>180</v>
      </c>
      <c r="D15" s="52" t="s">
        <v>21</v>
      </c>
      <c r="G15" s="263">
        <f>'Regulated OPEX'!G22</f>
        <v>462300000</v>
      </c>
      <c r="H15" s="264">
        <f>'Regulated OPEX'!H22</f>
        <v>681000000</v>
      </c>
      <c r="I15" s="264">
        <f>'Regulated OPEX'!I22</f>
        <v>502700000</v>
      </c>
      <c r="J15" s="264">
        <f>'Regulated OPEX'!J22</f>
        <v>608400000</v>
      </c>
      <c r="K15" s="264">
        <f>'Regulated OPEX'!K22</f>
        <v>466900000</v>
      </c>
      <c r="L15" s="264">
        <f>'Regulated OPEX'!L22</f>
        <v>504500000</v>
      </c>
      <c r="M15" s="264">
        <f>'Regulated OPEX'!M22</f>
        <v>473600000</v>
      </c>
      <c r="N15" s="264">
        <f>'Regulated OPEX'!N22</f>
        <v>548100000</v>
      </c>
      <c r="O15" s="264">
        <f>'Regulated OPEX'!O22</f>
        <v>509900000</v>
      </c>
      <c r="P15" s="264">
        <f>'Regulated OPEX'!P22</f>
        <v>527600000</v>
      </c>
      <c r="Q15" s="264">
        <f>'Regulated OPEX'!Q22</f>
        <v>599300000</v>
      </c>
      <c r="R15" s="264">
        <f>'Regulated OPEX'!R22</f>
        <v>661200000</v>
      </c>
      <c r="S15" s="264">
        <f>'Regulated OPEX'!S22</f>
        <v>539200000</v>
      </c>
      <c r="T15" s="264">
        <f>'Regulated OPEX'!T22</f>
        <v>384100000</v>
      </c>
      <c r="U15" s="264">
        <f>'Regulated OPEX'!U22</f>
        <v>469800000</v>
      </c>
      <c r="V15" s="264">
        <f>'Regulated OPEX'!V22</f>
        <v>456900000</v>
      </c>
      <c r="W15" s="264">
        <f>'Regulated OPEX'!W22</f>
        <v>504500000</v>
      </c>
      <c r="X15" s="264">
        <f>'Regulated OPEX'!X22</f>
        <v>469900000</v>
      </c>
      <c r="Y15" s="264">
        <f>'Regulated OPEX'!Y22</f>
        <v>344800000</v>
      </c>
      <c r="Z15" s="264">
        <f>'Regulated OPEX'!Z22</f>
        <v>437400000</v>
      </c>
      <c r="AA15" s="264">
        <f>'Regulated OPEX'!AA22</f>
        <v>497600000</v>
      </c>
      <c r="AB15" s="264">
        <f>'Regulated OPEX'!AB22</f>
        <v>507200000</v>
      </c>
      <c r="AC15" s="264">
        <f>'Regulated OPEX'!AC22</f>
        <v>530100000</v>
      </c>
      <c r="AD15" s="265">
        <f>'Regulated OPEX'!AD22</f>
        <v>604200000</v>
      </c>
    </row>
    <row r="16" spans="1:173">
      <c r="C16" s="61" t="s">
        <v>181</v>
      </c>
      <c r="D16" s="52" t="s">
        <v>21</v>
      </c>
      <c r="G16" s="266">
        <f>'Regulated OPEX'!G39</f>
        <v>669200000</v>
      </c>
      <c r="H16" s="267">
        <f>'Regulated OPEX'!H39</f>
        <v>535400000</v>
      </c>
      <c r="I16" s="267">
        <f>'Regulated OPEX'!I39</f>
        <v>733700000</v>
      </c>
      <c r="J16" s="267">
        <f>'Regulated OPEX'!J39</f>
        <v>667300000</v>
      </c>
      <c r="K16" s="267">
        <f>'Regulated OPEX'!K39</f>
        <v>594900000</v>
      </c>
      <c r="L16" s="267">
        <f>'Regulated OPEX'!L39</f>
        <v>594200000</v>
      </c>
      <c r="M16" s="267">
        <f>'Regulated OPEX'!M39</f>
        <v>688500000</v>
      </c>
      <c r="N16" s="267">
        <f>'Regulated OPEX'!N39</f>
        <v>537000000</v>
      </c>
      <c r="O16" s="267">
        <f>'Regulated OPEX'!O39</f>
        <v>703400000</v>
      </c>
      <c r="P16" s="267">
        <f>'Regulated OPEX'!P39</f>
        <v>722100000</v>
      </c>
      <c r="Q16" s="267">
        <f>'Regulated OPEX'!Q39</f>
        <v>641500000</v>
      </c>
      <c r="R16" s="267">
        <f>'Regulated OPEX'!R39</f>
        <v>587500000</v>
      </c>
      <c r="S16" s="267">
        <f>'Regulated OPEX'!S39</f>
        <v>444500000</v>
      </c>
      <c r="T16" s="267">
        <f>'Regulated OPEX'!T39</f>
        <v>805500000</v>
      </c>
      <c r="U16" s="267">
        <f>'Regulated OPEX'!U39</f>
        <v>843000000</v>
      </c>
      <c r="V16" s="267">
        <f>'Regulated OPEX'!V39</f>
        <v>585700000</v>
      </c>
      <c r="W16" s="267">
        <f>'Regulated OPEX'!W39</f>
        <v>570300000</v>
      </c>
      <c r="X16" s="267">
        <f>'Regulated OPEX'!X39</f>
        <v>644800000</v>
      </c>
      <c r="Y16" s="267">
        <f>'Regulated OPEX'!Y39</f>
        <v>848200000</v>
      </c>
      <c r="Z16" s="267">
        <f>'Regulated OPEX'!Z39</f>
        <v>397700000</v>
      </c>
      <c r="AA16" s="267">
        <f>'Regulated OPEX'!AA39</f>
        <v>620800000</v>
      </c>
      <c r="AB16" s="267">
        <f>'Regulated OPEX'!AB39</f>
        <v>564600000</v>
      </c>
      <c r="AC16" s="267">
        <f>'Regulated OPEX'!AC39</f>
        <v>688600000</v>
      </c>
      <c r="AD16" s="268">
        <f>'Regulated OPEX'!AD39</f>
        <v>787600000</v>
      </c>
    </row>
    <row r="17" spans="3:30">
      <c r="C17" s="61" t="s">
        <v>182</v>
      </c>
      <c r="D17" s="52" t="s">
        <v>21</v>
      </c>
      <c r="G17" s="266">
        <f>'Asset Depreciation'!F28</f>
        <v>0</v>
      </c>
      <c r="H17" s="267">
        <f ca="1">'Asset Depreciation'!G28</f>
        <v>4805287287.4084978</v>
      </c>
      <c r="I17" s="267">
        <f ca="1">'Asset Depreciation'!H28</f>
        <v>4930927301.0455322</v>
      </c>
      <c r="J17" s="267">
        <f ca="1">'Asset Depreciation'!I28</f>
        <v>5007803603.3397293</v>
      </c>
      <c r="K17" s="267">
        <f ca="1">'Asset Depreciation'!J28</f>
        <v>5160330688.0970764</v>
      </c>
      <c r="L17" s="267">
        <f ca="1">'Asset Depreciation'!K28</f>
        <v>5259861164.2875528</v>
      </c>
      <c r="M17" s="267">
        <f ca="1">'Asset Depreciation'!L28</f>
        <v>4600572431.821188</v>
      </c>
      <c r="N17" s="267">
        <f ca="1">'Asset Depreciation'!M28</f>
        <v>4674723730.5224886</v>
      </c>
      <c r="O17" s="267">
        <f ca="1">'Asset Depreciation'!N28</f>
        <v>4874812905.0734272</v>
      </c>
      <c r="P17" s="267">
        <f ca="1">'Asset Depreciation'!O28</f>
        <v>4976576558.4135513</v>
      </c>
      <c r="Q17" s="267">
        <f ca="1">'Asset Depreciation'!P28</f>
        <v>5034102615.0323696</v>
      </c>
      <c r="R17" s="267">
        <f ca="1">'Asset Depreciation'!Q28</f>
        <v>4102832815.5336232</v>
      </c>
      <c r="S17" s="267">
        <f ca="1">'Asset Depreciation'!R28</f>
        <v>4130235661.9927206</v>
      </c>
      <c r="T17" s="267">
        <f ca="1">'Asset Depreciation'!S28</f>
        <v>4188264382.936379</v>
      </c>
      <c r="U17" s="267">
        <f ca="1">'Asset Depreciation'!T28</f>
        <v>4198305539.5609717</v>
      </c>
      <c r="V17" s="267">
        <f ca="1">'Asset Depreciation'!U28</f>
        <v>4277034252.6435547</v>
      </c>
      <c r="W17" s="267">
        <f ca="1">'Asset Depreciation'!V28</f>
        <v>4344321133.1022778</v>
      </c>
      <c r="X17" s="267">
        <f ca="1">'Asset Depreciation'!W28</f>
        <v>4309306489.2957926</v>
      </c>
      <c r="Y17" s="267">
        <f ca="1">'Asset Depreciation'!X28</f>
        <v>4348014416.7604847</v>
      </c>
      <c r="Z17" s="267">
        <f ca="1">'Asset Depreciation'!Y28</f>
        <v>4462927126.1185503</v>
      </c>
      <c r="AA17" s="267">
        <f ca="1">'Asset Depreciation'!Z28</f>
        <v>4408365722.6097784</v>
      </c>
      <c r="AB17" s="267">
        <f ca="1">'Asset Depreciation'!AA28</f>
        <v>1355812043.9200461</v>
      </c>
      <c r="AC17" s="267">
        <f ca="1">'Asset Depreciation'!AB28</f>
        <v>1256116964.7345257</v>
      </c>
      <c r="AD17" s="268">
        <f ca="1">'Asset Depreciation'!AC28</f>
        <v>1096160602.1085038</v>
      </c>
    </row>
    <row r="18" spans="3:30">
      <c r="C18" s="61" t="s">
        <v>183</v>
      </c>
      <c r="D18" s="52" t="s">
        <v>21</v>
      </c>
      <c r="G18" s="266">
        <f>'Asset Depreciation'!F31</f>
        <v>21639205380</v>
      </c>
      <c r="H18" s="267">
        <f ca="1">'Asset Depreciation'!G31</f>
        <v>20884973901.642635</v>
      </c>
      <c r="I18" s="267">
        <f ca="1">'Asset Depreciation'!H31</f>
        <v>20137956763.099236</v>
      </c>
      <c r="J18" s="267">
        <f ca="1">'Asset Depreciation'!I31</f>
        <v>19156520583.316261</v>
      </c>
      <c r="K18" s="267">
        <f ca="1">'Asset Depreciation'!J31</f>
        <v>18318699953.117481</v>
      </c>
      <c r="L18" s="267">
        <f ca="1">'Asset Depreciation'!K31</f>
        <v>17181725003.920292</v>
      </c>
      <c r="M18" s="267">
        <f ca="1">'Asset Depreciation'!L31</f>
        <v>16040447906.181293</v>
      </c>
      <c r="N18" s="267">
        <f ca="1">'Asset Depreciation'!M31</f>
        <v>15076119681.470705</v>
      </c>
      <c r="O18" s="267">
        <f ca="1">'Asset Depreciation'!N31</f>
        <v>14518252259.966122</v>
      </c>
      <c r="P18" s="267">
        <f ca="1">'Asset Depreciation'!O31</f>
        <v>13884301051.309345</v>
      </c>
      <c r="Q18" s="267">
        <f ca="1">'Asset Depreciation'!P31</f>
        <v>12890417953.360229</v>
      </c>
      <c r="R18" s="267">
        <f ca="1">'Asset Depreciation'!Q31</f>
        <v>12280568408.960138</v>
      </c>
      <c r="S18" s="267">
        <f ca="1">'Asset Depreciation'!R31</f>
        <v>11172678608.462511</v>
      </c>
      <c r="T18" s="267">
        <f ca="1">'Asset Depreciation'!S31</f>
        <v>10511696005.980337</v>
      </c>
      <c r="U18" s="267">
        <f ca="1">'Asset Depreciation'!T31</f>
        <v>9642270641.5073547</v>
      </c>
      <c r="V18" s="267">
        <f ca="1">'Asset Depreciation'!U31</f>
        <v>8886764971.2534771</v>
      </c>
      <c r="W18" s="267">
        <f ca="1">'Asset Depreciation'!V31</f>
        <v>8033450011.8133125</v>
      </c>
      <c r="X18" s="267">
        <f ca="1">'Asset Depreciation'!W31</f>
        <v>7174753394.2141876</v>
      </c>
      <c r="Y18" s="267">
        <f ca="1">'Asset Depreciation'!X31</f>
        <v>6177955742.8179922</v>
      </c>
      <c r="Z18" s="267">
        <f ca="1">'Asset Depreciation'!Y31</f>
        <v>5392087912.220542</v>
      </c>
      <c r="AA18" s="267">
        <f ca="1">'Asset Depreciation'!Z31</f>
        <v>4933129027.6738234</v>
      </c>
      <c r="AB18" s="267">
        <f ca="1">'Asset Depreciation'!AA31</f>
        <v>4869527897.1002312</v>
      </c>
      <c r="AC18" s="267">
        <f ca="1">'Asset Depreciation'!AB31</f>
        <v>4981559174.5172844</v>
      </c>
      <c r="AD18" s="268">
        <f ca="1">'Asset Depreciation'!AC31</f>
        <v>4847625828.988781</v>
      </c>
    </row>
    <row r="19" spans="3:30" ht="13" thickBot="1">
      <c r="C19" s="61" t="s">
        <v>171</v>
      </c>
      <c r="D19" s="52" t="s">
        <v>21</v>
      </c>
      <c r="G19" s="269">
        <f>SUM(G13:G18)*'Input Data'!G60</f>
        <v>2233652447.3200002</v>
      </c>
      <c r="H19" s="270">
        <f ca="1">SUM(H13:H18)*'Input Data'!H60</f>
        <v>2291555828.6467161</v>
      </c>
      <c r="I19" s="270">
        <f ca="1">SUM(I13:I18)*'Input Data'!I60</f>
        <v>2283136548.8980269</v>
      </c>
      <c r="J19" s="270">
        <f ca="1">SUM(J13:J18)*'Input Data'!J60</f>
        <v>2271022910.6131835</v>
      </c>
      <c r="K19" s="270">
        <f ca="1">SUM(K13:K18)*'Input Data'!K60</f>
        <v>2258434200.9770041</v>
      </c>
      <c r="L19" s="270">
        <f ca="1">SUM(L13:L18)*'Input Data'!L60</f>
        <v>2244426578.3549099</v>
      </c>
      <c r="M19" s="270">
        <f ca="1">SUM(M13:M18)*'Input Data'!M60</f>
        <v>2220106256.7320352</v>
      </c>
      <c r="N19" s="270">
        <f ca="1">SUM(N13:N18)*'Input Data'!N60</f>
        <v>2206565779.7679048</v>
      </c>
      <c r="O19" s="270">
        <f ca="1">SUM(O13:O18)*'Input Data'!O60</f>
        <v>2203351684.3105536</v>
      </c>
      <c r="P19" s="270">
        <f ca="1">SUM(P13:P18)*'Input Data'!P60</f>
        <v>2196410658.5361204</v>
      </c>
      <c r="Q19" s="270">
        <f ca="1">SUM(Q13:Q18)*'Input Data'!Q60</f>
        <v>2183177059.9574966</v>
      </c>
      <c r="R19" s="270">
        <f ca="1">SUM(R13:R18)*'Input Data'!R60</f>
        <v>2161711989.1429129</v>
      </c>
      <c r="S19" s="270">
        <f ca="1">SUM(S13:S18)*'Input Data'!S60</f>
        <v>2142875171.7863734</v>
      </c>
      <c r="T19" s="270">
        <f ca="1">SUM(T13:T18)*'Input Data'!T60</f>
        <v>2137316417.444834</v>
      </c>
      <c r="U19" s="270">
        <f ca="1">SUM(U13:U18)*'Input Data'!U60</f>
        <v>2127009838.5349567</v>
      </c>
      <c r="V19" s="270">
        <f ca="1">SUM(V13:V18)*'Input Data'!V60</f>
        <v>2113752161.1345584</v>
      </c>
      <c r="W19" s="270">
        <f ca="1">SUM(W13:W18)*'Input Data'!W60</f>
        <v>2103198568.0288184</v>
      </c>
      <c r="X19" s="270">
        <f ca="1">SUM(X13:X18)*'Input Data'!X60</f>
        <v>2091245210.3691401</v>
      </c>
      <c r="Y19" s="270">
        <f ca="1">SUM(Y13:Y18)*'Input Data'!Y60</f>
        <v>2078928154.2340989</v>
      </c>
      <c r="Z19" s="270">
        <f ca="1">SUM(Z13:Z18)*'Input Data'!Z60</f>
        <v>2064524182.5367477</v>
      </c>
      <c r="AA19" s="270">
        <f ca="1">SUM(AA13:AA18)*'Input Data'!AA60</f>
        <v>2061301098.5039704</v>
      </c>
      <c r="AB19" s="270">
        <f ca="1">SUM(AB13:AB18)*'Input Data'!AB60</f>
        <v>2017022531.1742837</v>
      </c>
      <c r="AC19" s="270">
        <f ca="1">SUM(AC13:AC18)*'Input Data'!AC60</f>
        <v>2019251837.9495254</v>
      </c>
      <c r="AD19" s="271">
        <f ca="1">SUM(AD13:AD18)*'Input Data'!AD60</f>
        <v>2017560782.0353618</v>
      </c>
    </row>
    <row r="20" spans="3:30" customFormat="1" ht="12.5" customHeight="1" thickBot="1"/>
    <row r="21" spans="3:30" s="6" customFormat="1" ht="14.15" customHeight="1" thickBot="1">
      <c r="C21" s="198" t="s">
        <v>2</v>
      </c>
      <c r="G21" s="199">
        <f>SUM(G13:G20)</f>
        <v>161780255827.32001</v>
      </c>
      <c r="H21" s="199">
        <f t="shared" ref="H21:AD21" ca="1" si="14">SUM(H13:H20)</f>
        <v>165974115017.69788</v>
      </c>
      <c r="I21" s="199">
        <f t="shared" ca="1" si="14"/>
        <v>165364318613.04282</v>
      </c>
      <c r="J21" s="199">
        <f t="shared" ca="1" si="14"/>
        <v>164486945097.26917</v>
      </c>
      <c r="K21" s="199">
        <f t="shared" ca="1" si="14"/>
        <v>163575162842.19156</v>
      </c>
      <c r="L21" s="199">
        <f t="shared" ca="1" si="14"/>
        <v>162560610746.56277</v>
      </c>
      <c r="M21" s="199">
        <f t="shared" ca="1" si="14"/>
        <v>160799124594.73453</v>
      </c>
      <c r="N21" s="199">
        <f t="shared" ca="1" si="14"/>
        <v>159818407191.76111</v>
      </c>
      <c r="O21" s="199">
        <f t="shared" ca="1" si="14"/>
        <v>159585614849.3501</v>
      </c>
      <c r="P21" s="199">
        <f t="shared" ca="1" si="14"/>
        <v>159082886268.25903</v>
      </c>
      <c r="Q21" s="199">
        <f t="shared" ca="1" si="14"/>
        <v>158124395628.3501</v>
      </c>
      <c r="R21" s="199">
        <f t="shared" ca="1" si="14"/>
        <v>156569711213.63669</v>
      </c>
      <c r="S21" s="199">
        <f t="shared" ca="1" si="14"/>
        <v>155205387442.24161</v>
      </c>
      <c r="T21" s="199">
        <f t="shared" ca="1" si="14"/>
        <v>154802774806.36154</v>
      </c>
      <c r="U21" s="199">
        <f t="shared" ca="1" si="14"/>
        <v>154056284019.60327</v>
      </c>
      <c r="V21" s="199">
        <f t="shared" ca="1" si="14"/>
        <v>153096049385.03159</v>
      </c>
      <c r="W21" s="199">
        <f t="shared" ca="1" si="14"/>
        <v>152331667712.9444</v>
      </c>
      <c r="X21" s="199">
        <f t="shared" ca="1" si="14"/>
        <v>151465903093.87915</v>
      </c>
      <c r="Y21" s="199">
        <f t="shared" ca="1" si="14"/>
        <v>150573796313.81259</v>
      </c>
      <c r="Z21" s="199">
        <f t="shared" ca="1" si="14"/>
        <v>149530537220.87585</v>
      </c>
      <c r="AA21" s="199">
        <f t="shared" ca="1" si="14"/>
        <v>149297093848.78757</v>
      </c>
      <c r="AB21" s="199">
        <f t="shared" ca="1" si="14"/>
        <v>146090060472.19455</v>
      </c>
      <c r="AC21" s="199">
        <f t="shared" ca="1" si="14"/>
        <v>146251525977.20132</v>
      </c>
      <c r="AD21" s="199">
        <f t="shared" ca="1" si="14"/>
        <v>146129045213.13263</v>
      </c>
    </row>
    <row r="22" spans="3:30" s="6" customFormat="1" ht="12.65" customHeight="1">
      <c r="G22" s="272"/>
    </row>
    <row r="23" spans="3:30" s="6" customFormat="1" ht="12.65" customHeight="1"/>
    <row r="24" spans="3:30" s="6" customFormat="1" ht="12.65" customHeight="1" thickBot="1">
      <c r="C24" s="58" t="s">
        <v>57</v>
      </c>
      <c r="D24" s="52"/>
    </row>
    <row r="25" spans="3:30" ht="12.5" customHeight="1" thickBot="1">
      <c r="C25" s="61" t="s">
        <v>178</v>
      </c>
      <c r="D25" s="52" t="s">
        <v>193</v>
      </c>
      <c r="G25" s="273">
        <f>G13/'Gen and Trans'!G$10/1000</f>
        <v>103</v>
      </c>
      <c r="H25" s="274">
        <f>H13/'Gen and Trans'!H$10/1000</f>
        <v>103</v>
      </c>
      <c r="I25" s="274">
        <f>I13/'Gen and Trans'!I$10/1000</f>
        <v>103</v>
      </c>
      <c r="J25" s="274">
        <f>J13/'Gen and Trans'!J$10/1000</f>
        <v>103</v>
      </c>
      <c r="K25" s="274">
        <f>K13/'Gen and Trans'!K$10/1000</f>
        <v>103</v>
      </c>
      <c r="L25" s="274">
        <f>L13/'Gen and Trans'!L$10/1000</f>
        <v>103</v>
      </c>
      <c r="M25" s="274">
        <f>M13/'Gen and Trans'!M$10/1000</f>
        <v>103</v>
      </c>
      <c r="N25" s="274">
        <f>N13/'Gen and Trans'!N$10/1000</f>
        <v>103</v>
      </c>
      <c r="O25" s="274">
        <f>O13/'Gen and Trans'!O$10/1000</f>
        <v>103</v>
      </c>
      <c r="P25" s="274">
        <f>P13/'Gen and Trans'!P$10/1000</f>
        <v>103</v>
      </c>
      <c r="Q25" s="274">
        <f>Q13/'Gen and Trans'!Q$10/1000</f>
        <v>103</v>
      </c>
      <c r="R25" s="274">
        <f>R13/'Gen and Trans'!R$10/1000</f>
        <v>103</v>
      </c>
      <c r="S25" s="274">
        <f>S13/'Gen and Trans'!S$10/1000</f>
        <v>103</v>
      </c>
      <c r="T25" s="274">
        <f>T13/'Gen and Trans'!T$10/1000</f>
        <v>103</v>
      </c>
      <c r="U25" s="274">
        <f>U13/'Gen and Trans'!U$10/1000</f>
        <v>103</v>
      </c>
      <c r="V25" s="274">
        <f>V13/'Gen and Trans'!V$10/1000</f>
        <v>103</v>
      </c>
      <c r="W25" s="274">
        <f>W13/'Gen and Trans'!W$10/1000</f>
        <v>103</v>
      </c>
      <c r="X25" s="274">
        <f>X13/'Gen and Trans'!X$10/1000</f>
        <v>103</v>
      </c>
      <c r="Y25" s="274">
        <f>Y13/'Gen and Trans'!Y$10/1000</f>
        <v>103</v>
      </c>
      <c r="Z25" s="274">
        <f>Z13/'Gen and Trans'!Z$10/1000</f>
        <v>103</v>
      </c>
      <c r="AA25" s="274">
        <f>AA13/'Gen and Trans'!AA$10/1000</f>
        <v>103</v>
      </c>
      <c r="AB25" s="274">
        <f>AB13/'Gen and Trans'!AB$10/1000</f>
        <v>103</v>
      </c>
      <c r="AC25" s="274">
        <f>AC13/'Gen and Trans'!AC$10/1000</f>
        <v>103</v>
      </c>
      <c r="AD25" s="275">
        <f>AD13/'Gen and Trans'!AD$10/1000</f>
        <v>103</v>
      </c>
    </row>
    <row r="26" spans="3:30" ht="13" thickBot="1">
      <c r="C26" s="61" t="s">
        <v>175</v>
      </c>
      <c r="D26" s="52" t="s">
        <v>193</v>
      </c>
      <c r="G26" s="273">
        <f>G14/'Gen and Trans'!G$10/1000</f>
        <v>8.4499999999999993</v>
      </c>
      <c r="H26" s="274">
        <f>H14/'Gen and Trans'!H$10/1000</f>
        <v>8.4499999999999993</v>
      </c>
      <c r="I26" s="274">
        <f>I14/'Gen and Trans'!I$10/1000</f>
        <v>8.4499999999999993</v>
      </c>
      <c r="J26" s="274">
        <f>J14/'Gen and Trans'!J$10/1000</f>
        <v>8.4499999999999993</v>
      </c>
      <c r="K26" s="274">
        <f>K14/'Gen and Trans'!K$10/1000</f>
        <v>8.4499999999999993</v>
      </c>
      <c r="L26" s="274">
        <f>L14/'Gen and Trans'!L$10/1000</f>
        <v>8.4499999999999993</v>
      </c>
      <c r="M26" s="274">
        <f>M14/'Gen and Trans'!M$10/1000</f>
        <v>8.4499999999999993</v>
      </c>
      <c r="N26" s="274">
        <f>N14/'Gen and Trans'!N$10/1000</f>
        <v>8.4499999999999993</v>
      </c>
      <c r="O26" s="274">
        <f>O14/'Gen and Trans'!O$10/1000</f>
        <v>8.4499999999999993</v>
      </c>
      <c r="P26" s="274">
        <f>P14/'Gen and Trans'!P$10/1000</f>
        <v>8.4499999999999993</v>
      </c>
      <c r="Q26" s="274">
        <f>Q14/'Gen and Trans'!Q$10/1000</f>
        <v>8.4499999999999993</v>
      </c>
      <c r="R26" s="274">
        <f>R14/'Gen and Trans'!R$10/1000</f>
        <v>8.4499999999999993</v>
      </c>
      <c r="S26" s="274">
        <f>S14/'Gen and Trans'!S$10/1000</f>
        <v>8.4499999999999993</v>
      </c>
      <c r="T26" s="274">
        <f>T14/'Gen and Trans'!T$10/1000</f>
        <v>8.4499999999999993</v>
      </c>
      <c r="U26" s="274">
        <f>U14/'Gen and Trans'!U$10/1000</f>
        <v>8.4499999999999993</v>
      </c>
      <c r="V26" s="274">
        <f>V14/'Gen and Trans'!V$10/1000</f>
        <v>8.4499999999999993</v>
      </c>
      <c r="W26" s="274">
        <f>W14/'Gen and Trans'!W$10/1000</f>
        <v>8.4499999999999993</v>
      </c>
      <c r="X26" s="274">
        <f>X14/'Gen and Trans'!X$10/1000</f>
        <v>8.4499999999999993</v>
      </c>
      <c r="Y26" s="274">
        <f>Y14/'Gen and Trans'!Y$10/1000</f>
        <v>8.4499999999999993</v>
      </c>
      <c r="Z26" s="274">
        <f>Z14/'Gen and Trans'!Z$10/1000</f>
        <v>8.4499999999999993</v>
      </c>
      <c r="AA26" s="274">
        <f>AA14/'Gen and Trans'!AA$10/1000</f>
        <v>8.4499999999999993</v>
      </c>
      <c r="AB26" s="274">
        <f>AB14/'Gen and Trans'!AB$10/1000</f>
        <v>8.4499999999999993</v>
      </c>
      <c r="AC26" s="274">
        <f>AC14/'Gen and Trans'!AC$10/1000</f>
        <v>8.4499999999999993</v>
      </c>
      <c r="AD26" s="275">
        <f>AD14/'Gen and Trans'!AD$10/1000</f>
        <v>8.4499999999999993</v>
      </c>
    </row>
    <row r="27" spans="3:30">
      <c r="C27" s="61" t="s">
        <v>184</v>
      </c>
      <c r="D27" s="52" t="s">
        <v>193</v>
      </c>
      <c r="G27" s="276">
        <f>G15/'Gen and Trans'!G$10/1000</f>
        <v>0.37669893419380068</v>
      </c>
      <c r="H27" s="277">
        <f>H15/'Gen and Trans'!H$10/1000</f>
        <v>0.55490368632052411</v>
      </c>
      <c r="I27" s="277">
        <f>I15/'Gen and Trans'!I$10/1000</f>
        <v>0.40961833056288904</v>
      </c>
      <c r="J27" s="277">
        <f>J15/'Gen and Trans'!J$10/1000</f>
        <v>0.49574655324141975</v>
      </c>
      <c r="K27" s="277">
        <f>K15/'Gen and Trans'!K$10/1000</f>
        <v>0.38044718229523161</v>
      </c>
      <c r="L27" s="277">
        <f>L15/'Gen and Trans'!L$10/1000</f>
        <v>0.41108503634170984</v>
      </c>
      <c r="M27" s="277">
        <f>M15/'Gen and Trans'!M$10/1000</f>
        <v>0.38590658713862003</v>
      </c>
      <c r="N27" s="277">
        <f>N15/'Gen and Trans'!N$10/1000</f>
        <v>0.44661190965092401</v>
      </c>
      <c r="O27" s="277">
        <f>O15/'Gen and Trans'!O$10/1000</f>
        <v>0.41548515367817213</v>
      </c>
      <c r="P27" s="277">
        <f>P15/'Gen and Trans'!P$10/1000</f>
        <v>0.42990776050324303</v>
      </c>
      <c r="Q27" s="277">
        <f>Q15/'Gen and Trans'!Q$10/1000</f>
        <v>0.48833154069293699</v>
      </c>
      <c r="R27" s="277">
        <f>R15/'Gen and Trans'!R$10/1000</f>
        <v>0.53876992275349567</v>
      </c>
      <c r="S27" s="277">
        <f>S15/'Gen and Trans'!S$10/1000</f>
        <v>0.43935986441119912</v>
      </c>
      <c r="T27" s="277">
        <f>T15/'Gen and Trans'!T$10/1000</f>
        <v>0.31297871646947623</v>
      </c>
      <c r="U27" s="277">
        <f>U15/'Gen and Trans'!U$10/1000</f>
        <v>0.38281020827222062</v>
      </c>
      <c r="V27" s="277">
        <f>V15/'Gen and Trans'!V$10/1000</f>
        <v>0.3722988168573384</v>
      </c>
      <c r="W27" s="277">
        <f>W15/'Gen and Trans'!W$10/1000</f>
        <v>0.41108503634170984</v>
      </c>
      <c r="X27" s="277">
        <f>X15/'Gen and Trans'!X$10/1000</f>
        <v>0.38289169192659955</v>
      </c>
      <c r="Y27" s="277">
        <f>Y15/'Gen and Trans'!Y$10/1000</f>
        <v>0.28095564029855608</v>
      </c>
      <c r="Z27" s="277">
        <f>Z15/'Gen and Trans'!Z$10/1000</f>
        <v>0.35640950425344675</v>
      </c>
      <c r="AA27" s="277">
        <f>AA15/'Gen and Trans'!AA$10/1000</f>
        <v>0.40546266418956356</v>
      </c>
      <c r="AB27" s="277">
        <f>AB15/'Gen and Trans'!AB$10/1000</f>
        <v>0.41328509500994104</v>
      </c>
      <c r="AC27" s="277">
        <f>AC15/'Gen and Trans'!AC$10/1000</f>
        <v>0.43194485186271636</v>
      </c>
      <c r="AD27" s="278">
        <f>AD15/'Gen and Trans'!AD$10/1000</f>
        <v>0.49232423975750467</v>
      </c>
    </row>
    <row r="28" spans="3:30">
      <c r="C28" s="61" t="s">
        <v>185</v>
      </c>
      <c r="D28" s="52" t="s">
        <v>193</v>
      </c>
      <c r="G28" s="279">
        <f>G16/'Gen and Trans'!G$10/1000</f>
        <v>0.54528861510381021</v>
      </c>
      <c r="H28" s="280">
        <f>H16/'Gen and Trans'!H$10/1000</f>
        <v>0.43626348554479971</v>
      </c>
      <c r="I28" s="280">
        <f>I16/'Gen and Trans'!I$10/1000</f>
        <v>0.59784557217822099</v>
      </c>
      <c r="J28" s="280">
        <f>J16/'Gen and Trans'!J$10/1000</f>
        <v>0.54374042567061043</v>
      </c>
      <c r="K28" s="280">
        <f>K16/'Gen and Trans'!K$10/1000</f>
        <v>0.48474625990026404</v>
      </c>
      <c r="L28" s="280">
        <f>L16/'Gen and Trans'!L$10/1000</f>
        <v>0.48417587431961145</v>
      </c>
      <c r="M28" s="280">
        <f>M16/'Gen and Trans'!M$10/1000</f>
        <v>0.56101496039894405</v>
      </c>
      <c r="N28" s="280">
        <f>N16/'Gen and Trans'!N$10/1000</f>
        <v>0.43756722401486264</v>
      </c>
      <c r="O28" s="280">
        <f>O16/'Gen and Trans'!O$10/1000</f>
        <v>0.57315602490140471</v>
      </c>
      <c r="P28" s="280">
        <f>P16/'Gen and Trans'!P$10/1000</f>
        <v>0.58839346827026495</v>
      </c>
      <c r="Q28" s="280">
        <f>Q16/'Gen and Trans'!Q$10/1000</f>
        <v>0.5227176428408461</v>
      </c>
      <c r="R28" s="280">
        <f>R16/'Gen and Trans'!R$10/1000</f>
        <v>0.47871646947622309</v>
      </c>
      <c r="S28" s="280">
        <f>S16/'Gen and Trans'!S$10/1000</f>
        <v>0.3621948437143509</v>
      </c>
      <c r="T28" s="280">
        <f>T16/'Gen and Trans'!T$10/1000</f>
        <v>0.65635083602229394</v>
      </c>
      <c r="U28" s="280">
        <f>U16/'Gen and Trans'!U$10/1000</f>
        <v>0.68690720641439329</v>
      </c>
      <c r="V28" s="280">
        <f>V16/'Gen and Trans'!V$10/1000</f>
        <v>0.47724976369740235</v>
      </c>
      <c r="W28" s="280">
        <f>W16/'Gen and Trans'!W$10/1000</f>
        <v>0.46470128092304686</v>
      </c>
      <c r="X28" s="280">
        <f>X16/'Gen and Trans'!X$10/1000</f>
        <v>0.52540660343535095</v>
      </c>
      <c r="Y28" s="280">
        <f>Y16/'Gen and Trans'!Y$10/1000</f>
        <v>0.69114435644209771</v>
      </c>
      <c r="Z28" s="280">
        <f>Z16/'Gen and Trans'!Z$10/1000</f>
        <v>0.32406049346501087</v>
      </c>
      <c r="AA28" s="280">
        <f>AA16/'Gen and Trans'!AA$10/1000</f>
        <v>0.50585052638440731</v>
      </c>
      <c r="AB28" s="280">
        <f>AB16/'Gen and Trans'!AB$10/1000</f>
        <v>0.46005671262344772</v>
      </c>
      <c r="AC28" s="280">
        <f>AC16/'Gen and Trans'!AC$10/1000</f>
        <v>0.56109644405332293</v>
      </c>
      <c r="AD28" s="281">
        <f>AD16/'Gen and Trans'!AD$10/1000</f>
        <v>0.64176526188846517</v>
      </c>
    </row>
    <row r="29" spans="3:30">
      <c r="C29" s="61" t="s">
        <v>186</v>
      </c>
      <c r="D29" s="52" t="s">
        <v>193</v>
      </c>
      <c r="G29" s="279">
        <f>G17/'Gen and Trans'!G$10/1000</f>
        <v>0</v>
      </c>
      <c r="H29" s="280">
        <f ca="1">H17/'Gen and Trans'!H$10/1000</f>
        <v>3.915523685186677</v>
      </c>
      <c r="I29" s="280">
        <f ca="1">I17/'Gen and Trans'!I$10/1000</f>
        <v>4.0178997596603212</v>
      </c>
      <c r="J29" s="280">
        <f ca="1">J17/'Gen and Trans'!J$10/1000</f>
        <v>4.0805413801210273</v>
      </c>
      <c r="K29" s="280">
        <f ca="1">K17/'Gen and Trans'!K$10/1000</f>
        <v>4.2048260226989642</v>
      </c>
      <c r="L29" s="280">
        <f ca="1">L17/'Gen and Trans'!L$10/1000</f>
        <v>4.2859270919197163</v>
      </c>
      <c r="M29" s="280">
        <f ca="1">M17/'Gen and Trans'!M$10/1000</f>
        <v>3.7487145397975845</v>
      </c>
      <c r="N29" s="280">
        <f ca="1">N17/'Gen and Trans'!N$10/1000</f>
        <v>3.809135727748842</v>
      </c>
      <c r="O29" s="280">
        <f ca="1">O17/'Gen and Trans'!O$10/1000</f>
        <v>3.9721756991895858</v>
      </c>
      <c r="P29" s="280">
        <f ca="1">P17/'Gen and Trans'!P$10/1000</f>
        <v>4.0550964427606262</v>
      </c>
      <c r="Q29" s="280">
        <f ca="1">Q17/'Gen and Trans'!Q$10/1000</f>
        <v>4.1019707759137329</v>
      </c>
      <c r="R29" s="280">
        <f ca="1">R17/'Gen and Trans'!R$10/1000</f>
        <v>3.3431381111548051</v>
      </c>
      <c r="S29" s="280">
        <f ca="1">S17/'Gen and Trans'!S$10/1000</f>
        <v>3.3654669518535258</v>
      </c>
      <c r="T29" s="280">
        <f ca="1">T17/'Gen and Trans'!T$10/1000</f>
        <v>3.4127508742677706</v>
      </c>
      <c r="U29" s="280">
        <f ca="1">U17/'Gen and Trans'!U$10/1000</f>
        <v>3.4209327756274011</v>
      </c>
      <c r="V29" s="280">
        <f ca="1">V17/'Gen and Trans'!V$10/1000</f>
        <v>3.4850838080925937</v>
      </c>
      <c r="W29" s="280">
        <f ca="1">W17/'Gen and Trans'!W$10/1000</f>
        <v>3.5399116172079443</v>
      </c>
      <c r="X29" s="280">
        <f ca="1">X17/'Gen and Trans'!X$10/1000</f>
        <v>3.511380405866654</v>
      </c>
      <c r="Y29" s="280">
        <f ca="1">Y17/'Gen and Trans'!Y$10/1000</f>
        <v>3.5429210396992312</v>
      </c>
      <c r="Z29" s="280">
        <f ca="1">Z17/'Gen and Trans'!Z$10/1000</f>
        <v>3.6365561146300238</v>
      </c>
      <c r="AA29" s="280">
        <f ca="1">AA17/'Gen and Trans'!AA$10/1000</f>
        <v>3.5920974891706421</v>
      </c>
      <c r="AB29" s="280">
        <f ca="1">AB17/'Gen and Trans'!AB$10/1000</f>
        <v>1.1047651998957386</v>
      </c>
      <c r="AC29" s="280">
        <f ca="1">AC17/'Gen and Trans'!AC$10/1000</f>
        <v>1.0235300061394068</v>
      </c>
      <c r="AD29" s="281">
        <f ca="1">AD17/'Gen and Trans'!AD$10/1000</f>
        <v>0.89319171646010875</v>
      </c>
    </row>
    <row r="30" spans="3:30">
      <c r="C30" s="61" t="s">
        <v>187</v>
      </c>
      <c r="D30" s="52" t="s">
        <v>193</v>
      </c>
      <c r="G30" s="279">
        <f>G18/'Gen and Trans'!G$10/1000</f>
        <v>17.632415322186372</v>
      </c>
      <c r="H30" s="280">
        <f ca="1">H18/'Gen and Trans'!H$10/1000</f>
        <v>17.017839951144548</v>
      </c>
      <c r="I30" s="280">
        <f ca="1">I18/'Gen and Trans'!I$10/1000</f>
        <v>16.409143087822461</v>
      </c>
      <c r="J30" s="280">
        <f ca="1">J18/'Gen and Trans'!J$10/1000</f>
        <v>15.609433023138312</v>
      </c>
      <c r="K30" s="280">
        <f ca="1">K18/'Gen and Trans'!K$10/1000</f>
        <v>14.926746156511751</v>
      </c>
      <c r="L30" s="280">
        <f ca="1">L18/'Gen and Trans'!L$10/1000</f>
        <v>14.000297418532881</v>
      </c>
      <c r="M30" s="280">
        <f ca="1">M18/'Gen and Trans'!M$10/1000</f>
        <v>13.070343132705332</v>
      </c>
      <c r="N30" s="280">
        <f ca="1">N18/'Gen and Trans'!N$10/1000</f>
        <v>12.28457325500367</v>
      </c>
      <c r="O30" s="280">
        <f ca="1">O18/'Gen and Trans'!O$10/1000</f>
        <v>11.830002493372218</v>
      </c>
      <c r="P30" s="280">
        <f ca="1">P18/'Gen and Trans'!P$10/1000</f>
        <v>11.313435881579272</v>
      </c>
      <c r="Q30" s="280">
        <f ca="1">Q18/'Gen and Trans'!Q$10/1000</f>
        <v>10.503583613115795</v>
      </c>
      <c r="R30" s="280">
        <f ca="1">R18/'Gen and Trans'!R$10/1000</f>
        <v>10.006655918125336</v>
      </c>
      <c r="S30" s="280">
        <f ca="1">S18/'Gen and Trans'!S$10/1000</f>
        <v>9.1039068221884154</v>
      </c>
      <c r="T30" s="280">
        <f ca="1">T18/'Gen and Trans'!T$10/1000</f>
        <v>8.5653140428769738</v>
      </c>
      <c r="U30" s="280">
        <f ca="1">U18/'Gen and Trans'!U$10/1000</f>
        <v>7.8568744838070428</v>
      </c>
      <c r="V30" s="280">
        <f ca="1">V18/'Gen and Trans'!V$10/1000</f>
        <v>7.2412608546441426</v>
      </c>
      <c r="W30" s="280">
        <f ca="1">W18/'Gen and Trans'!W$10/1000</f>
        <v>6.5459486423301989</v>
      </c>
      <c r="X30" s="280">
        <f ca="1">X18/'Gen and Trans'!X$10/1000</f>
        <v>5.8462512582821518</v>
      </c>
      <c r="Y30" s="280">
        <f ca="1">Y18/'Gen and Trans'!Y$10/1000</f>
        <v>5.0340241051611683</v>
      </c>
      <c r="Z30" s="280">
        <f ca="1">Z18/'Gen and Trans'!Z$10/1000</f>
        <v>4.3936702782019346</v>
      </c>
      <c r="AA30" s="280">
        <f ca="1">AA18/'Gen and Trans'!AA$10/1000</f>
        <v>4.0196938069764867</v>
      </c>
      <c r="AB30" s="280">
        <f ca="1">AB18/'Gen and Trans'!AB$10/1000</f>
        <v>3.9678692815588077</v>
      </c>
      <c r="AC30" s="280">
        <f ca="1">AC18/'Gen and Trans'!AC$10/1000</f>
        <v>4.059156460445621</v>
      </c>
      <c r="AD30" s="281">
        <f ca="1">AD18/'Gen and Trans'!AD$10/1000</f>
        <v>3.9500226760770358</v>
      </c>
    </row>
    <row r="31" spans="3:30">
      <c r="C31" s="61" t="s">
        <v>188</v>
      </c>
      <c r="D31" s="52" t="s">
        <v>193</v>
      </c>
      <c r="G31" s="279">
        <f>G19/'Gen and Trans'!G$10/1000</f>
        <v>1.8200616402007759</v>
      </c>
      <c r="H31" s="280">
        <f ca="1">H19/'Gen and Trans'!H$10/1000</f>
        <v>1.8672434313147519</v>
      </c>
      <c r="I31" s="280">
        <f ca="1">I19/'Gen and Trans'!I$10/1000</f>
        <v>1.8603830945031345</v>
      </c>
      <c r="J31" s="280">
        <f ca="1">J19/'Gen and Trans'!J$10/1000</f>
        <v>1.8505124593503988</v>
      </c>
      <c r="K31" s="280">
        <f ca="1">K19/'Gen and Trans'!K$10/1000</f>
        <v>1.8402547186996872</v>
      </c>
      <c r="L31" s="280">
        <f ca="1">L19/'Gen and Trans'!L$10/1000</f>
        <v>1.828840795895595</v>
      </c>
      <c r="M31" s="280">
        <f ca="1">M19/'Gen and Trans'!M$10/1000</f>
        <v>1.8090237090805672</v>
      </c>
      <c r="N31" s="280">
        <f ca="1">N19/'Gen and Trans'!N$10/1000</f>
        <v>1.7979904336298562</v>
      </c>
      <c r="O31" s="280">
        <f ca="1">O19/'Gen and Trans'!O$10/1000</f>
        <v>1.7953714711959792</v>
      </c>
      <c r="P31" s="280">
        <f ca="1">P19/'Gen and Trans'!P$10/1000</f>
        <v>1.7897156697435876</v>
      </c>
      <c r="Q31" s="280">
        <f ca="1">Q19/'Gen and Trans'!Q$10/1000</f>
        <v>1.7789324500158865</v>
      </c>
      <c r="R31" s="280">
        <f ca="1">R19/'Gen and Trans'!R$10/1000</f>
        <v>1.761441925901138</v>
      </c>
      <c r="S31" s="280">
        <f ca="1">S19/'Gen and Trans'!S$10/1000</f>
        <v>1.7460929987503451</v>
      </c>
      <c r="T31" s="280">
        <f ca="1">T19/'Gen and Trans'!T$10/1000</f>
        <v>1.7415635225749111</v>
      </c>
      <c r="U31" s="280">
        <f ca="1">U19/'Gen and Trans'!U$10/1000</f>
        <v>1.733165345437695</v>
      </c>
      <c r="V31" s="280">
        <f ca="1">V19/'Gen and Trans'!V$10/1000</f>
        <v>1.7223625054060805</v>
      </c>
      <c r="W31" s="280">
        <f ca="1">W19/'Gen and Trans'!W$10/1000</f>
        <v>1.7137630520752407</v>
      </c>
      <c r="X31" s="280">
        <f ca="1">X19/'Gen and Trans'!X$10/1000</f>
        <v>1.7040230194331509</v>
      </c>
      <c r="Y31" s="280">
        <f ca="1">Y19/'Gen and Trans'!Y$10/1000</f>
        <v>1.6939866319824151</v>
      </c>
      <c r="Z31" s="280">
        <f ca="1">Z19/'Gen and Trans'!Z$10/1000</f>
        <v>1.6822497494677062</v>
      </c>
      <c r="AA31" s="280">
        <f ca="1">AA19/'Gen and Trans'!AA$10/1000</f>
        <v>1.6796234628140954</v>
      </c>
      <c r="AB31" s="280">
        <f ca="1">AB19/'Gen and Trans'!AB$10/1000</f>
        <v>1.6435436680472311</v>
      </c>
      <c r="AC31" s="280">
        <f ca="1">AC19/'Gen and Trans'!AC$10/1000</f>
        <v>1.6453601886750151</v>
      </c>
      <c r="AD31" s="281">
        <f ca="1">AD19/'Gen and Trans'!AD$10/1000</f>
        <v>1.6439822545185634</v>
      </c>
    </row>
    <row r="32" spans="3:30" ht="13" thickBot="1">
      <c r="C32" s="61" t="s">
        <v>192</v>
      </c>
      <c r="D32" s="52" t="s">
        <v>193</v>
      </c>
      <c r="G32" s="282">
        <f>((G21/'Gen and Trans'!G11)-(G21/'Gen and Trans'!G10))/1000</f>
        <v>43.941488170561584</v>
      </c>
      <c r="H32" s="283">
        <f ca="1">((H21/'Gen and Trans'!H11)-(H21/'Gen and Trans'!H10))/1000</f>
        <v>45.080591413170445</v>
      </c>
      <c r="I32" s="283">
        <f ca="1">((I21/'Gen and Trans'!I11)-(I21/'Gen and Trans'!I10))/1000</f>
        <v>44.91496328157568</v>
      </c>
      <c r="J32" s="283">
        <f ca="1">((J21/'Gen and Trans'!J11)-(J21/'Gen and Trans'!J10))/1000</f>
        <v>44.676657947173894</v>
      </c>
      <c r="K32" s="283">
        <f ca="1">((K21/'Gen and Trans'!K11)-(K21/'Gen and Trans'!K10))/1000</f>
        <v>44.429006780035301</v>
      </c>
      <c r="L32" s="283">
        <f ca="1">((L21/'Gen and Trans'!L11)-(L21/'Gen and Trans'!L10))/1000</f>
        <v>44.153442072336503</v>
      </c>
      <c r="M32" s="283">
        <f ca="1">((M21/'Gen and Trans'!M11)-(M21/'Gen and Trans'!M10))/1000</f>
        <v>43.675000976373703</v>
      </c>
      <c r="N32" s="283">
        <f ca="1">((N21/'Gen and Trans'!N11)-(N21/'Gen and Trans'!N10))/1000</f>
        <v>43.408626183349377</v>
      </c>
      <c r="O32" s="283">
        <f ca="1">((O21/'Gen and Trans'!O11)-(O21/'Gen and Trans'!O10))/1000</f>
        <v>43.345396947445785</v>
      </c>
      <c r="P32" s="283">
        <f ca="1">((P21/'Gen and Trans'!P11)-(P21/'Gen and Trans'!P10))/1000</f>
        <v>43.208849740952324</v>
      </c>
      <c r="Q32" s="283">
        <f ca="1">((Q21/'Gen and Trans'!Q11)-(Q21/'Gen and Trans'!Q10))/1000</f>
        <v>42.948512007526396</v>
      </c>
      <c r="R32" s="283">
        <f ca="1">((R21/'Gen and Trans'!R11)-(R21/'Gen and Trans'!R10))/1000</f>
        <v>42.526240782470325</v>
      </c>
      <c r="S32" s="283">
        <f ca="1">((S21/'Gen and Trans'!S11)-(S21/'Gen and Trans'!S10))/1000</f>
        <v>42.155673826972603</v>
      </c>
      <c r="T32" s="283">
        <f ca="1">((T21/'Gen and Trans'!T11)-(T21/'Gen and Trans'!T10))/1000</f>
        <v>42.046319330737141</v>
      </c>
      <c r="U32" s="283">
        <f ca="1">((U21/'Gen and Trans'!U11)-(U21/'Gen and Trans'!U10))/1000</f>
        <v>41.843563339852935</v>
      </c>
      <c r="V32" s="283">
        <f ca="1">((V21/'Gen and Trans'!V11)-(V21/'Gen and Trans'!V10))/1000</f>
        <v>41.582751916232517</v>
      </c>
      <c r="W32" s="283">
        <f ca="1">((W21/'Gen and Trans'!W11)-(W21/'Gen and Trans'!W10))/1000</f>
        <v>41.375136542959389</v>
      </c>
      <c r="X32" s="283">
        <f ca="1">((X21/'Gen and Trans'!X11)-(X21/'Gen and Trans'!X10))/1000</f>
        <v>41.139984326314661</v>
      </c>
      <c r="Y32" s="283">
        <f ca="1">((Y21/'Gen and Trans'!Y11)-(Y21/'Gen and Trans'!Y10))/1000</f>
        <v>40.897677257861169</v>
      </c>
      <c r="Z32" s="283">
        <f ca="1">((Z21/'Gen and Trans'!Z11)-(Z21/'Gen and Trans'!Z10))/1000</f>
        <v>40.614315380006055</v>
      </c>
      <c r="AA32" s="283">
        <f ca="1">((AA21/'Gen and Trans'!AA11)-(AA21/'Gen and Trans'!AA10))/1000</f>
        <v>40.550909316511721</v>
      </c>
      <c r="AB32" s="283">
        <f ca="1">((AB21/'Gen and Trans'!AB11)-(AB21/'Gen and Trans'!AB10))/1000</f>
        <v>39.679839985711716</v>
      </c>
      <c r="AC32" s="283">
        <f ca="1">((AC21/'Gen and Trans'!AC11)-(AC21/'Gen and Trans'!AC10))/1000</f>
        <v>39.723695983725364</v>
      </c>
      <c r="AD32" s="284">
        <f ca="1">((AD21/'Gen and Trans'!AD11)-(AD21/'Gen and Trans'!AD10))/1000</f>
        <v>39.690428716233889</v>
      </c>
    </row>
    <row r="33" spans="3:173" customFormat="1" ht="14" customHeight="1" thickBot="1"/>
    <row r="34" spans="3:173" s="62" customFormat="1" ht="12.5" customHeight="1" thickBot="1">
      <c r="C34" s="198" t="s">
        <v>2</v>
      </c>
      <c r="G34" s="285">
        <f>SUM(G25:G33)</f>
        <v>175.76595268224634</v>
      </c>
      <c r="H34" s="286">
        <f t="shared" ref="H34:AD34" ca="1" si="15">SUM(H25:H33)</f>
        <v>180.32236565268175</v>
      </c>
      <c r="I34" s="286">
        <f t="shared" ca="1" si="15"/>
        <v>179.65985312630272</v>
      </c>
      <c r="J34" s="286">
        <f t="shared" ca="1" si="15"/>
        <v>178.70663178869569</v>
      </c>
      <c r="K34" s="286">
        <f t="shared" ca="1" si="15"/>
        <v>177.71602712014121</v>
      </c>
      <c r="L34" s="286">
        <f t="shared" ca="1" si="15"/>
        <v>176.61376828934601</v>
      </c>
      <c r="M34" s="286">
        <f t="shared" ca="1" si="15"/>
        <v>174.70000390549475</v>
      </c>
      <c r="N34" s="286">
        <f t="shared" ca="1" si="15"/>
        <v>173.63450473339753</v>
      </c>
      <c r="O34" s="286">
        <f t="shared" ca="1" si="15"/>
        <v>173.38158778978314</v>
      </c>
      <c r="P34" s="286">
        <f t="shared" ca="1" si="15"/>
        <v>172.83539896380933</v>
      </c>
      <c r="Q34" s="286">
        <f t="shared" ca="1" si="15"/>
        <v>171.79404803010559</v>
      </c>
      <c r="R34" s="286">
        <f t="shared" ca="1" si="15"/>
        <v>170.10496312988133</v>
      </c>
      <c r="S34" s="286">
        <f t="shared" ca="1" si="15"/>
        <v>168.62269530789044</v>
      </c>
      <c r="T34" s="286">
        <f t="shared" ca="1" si="15"/>
        <v>168.18527732294856</v>
      </c>
      <c r="U34" s="286">
        <f t="shared" ca="1" si="15"/>
        <v>167.37425335941168</v>
      </c>
      <c r="V34" s="286">
        <f t="shared" ca="1" si="15"/>
        <v>166.33100766493007</v>
      </c>
      <c r="W34" s="286">
        <f t="shared" ca="1" si="15"/>
        <v>165.50054617183753</v>
      </c>
      <c r="X34" s="286">
        <f t="shared" ca="1" si="15"/>
        <v>164.55993730525859</v>
      </c>
      <c r="Y34" s="286">
        <f t="shared" ca="1" si="15"/>
        <v>163.59070903144465</v>
      </c>
      <c r="Z34" s="286">
        <f t="shared" ca="1" si="15"/>
        <v>162.45726152002419</v>
      </c>
      <c r="AA34" s="286">
        <f t="shared" ca="1" si="15"/>
        <v>162.20363726604691</v>
      </c>
      <c r="AB34" s="286">
        <f t="shared" ca="1" si="15"/>
        <v>158.71935994284686</v>
      </c>
      <c r="AC34" s="286">
        <f t="shared" ca="1" si="15"/>
        <v>158.89478393490145</v>
      </c>
      <c r="AD34" s="287">
        <f t="shared" ca="1" si="15"/>
        <v>158.76171486493558</v>
      </c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</row>
    <row r="35" spans="3:173">
      <c r="G35" s="75">
        <f>(G21/'Gen and Trans'!G11/1000)-G34</f>
        <v>0</v>
      </c>
      <c r="H35" s="75">
        <f ca="1">(H21/'Gen and Trans'!H11/1000)-H34</f>
        <v>0</v>
      </c>
      <c r="I35" s="75">
        <f ca="1">(I21/'Gen and Trans'!I11/1000)-I34</f>
        <v>0</v>
      </c>
      <c r="J35" s="75">
        <f ca="1">(J21/'Gen and Trans'!J11/1000)-J34</f>
        <v>0</v>
      </c>
      <c r="K35" s="75">
        <f ca="1">(K21/'Gen and Trans'!K11/1000)-K34</f>
        <v>0</v>
      </c>
      <c r="L35" s="75">
        <f ca="1">(L21/'Gen and Trans'!L11/1000)-L34</f>
        <v>0</v>
      </c>
      <c r="M35" s="75">
        <f ca="1">(M21/'Gen and Trans'!M11/1000)-M34</f>
        <v>0</v>
      </c>
      <c r="N35" s="75">
        <f ca="1">(N21/'Gen and Trans'!N11/1000)-N34</f>
        <v>0</v>
      </c>
      <c r="O35" s="75">
        <f ca="1">(O21/'Gen and Trans'!O11/1000)-O34</f>
        <v>0</v>
      </c>
      <c r="P35" s="75">
        <f ca="1">(P21/'Gen and Trans'!P11/1000)-P34</f>
        <v>0</v>
      </c>
      <c r="Q35" s="75">
        <f ca="1">(Q21/'Gen and Trans'!Q11/1000)-Q34</f>
        <v>0</v>
      </c>
      <c r="R35" s="75">
        <f ca="1">(R21/'Gen and Trans'!R11/1000)-R34</f>
        <v>0</v>
      </c>
      <c r="S35" s="75">
        <f ca="1">(S21/'Gen and Trans'!S11/1000)-S34</f>
        <v>0</v>
      </c>
      <c r="T35" s="75">
        <f ca="1">(T21/'Gen and Trans'!T11/1000)-T34</f>
        <v>0</v>
      </c>
      <c r="U35" s="75">
        <f ca="1">(U21/'Gen and Trans'!U11/1000)-U34</f>
        <v>0</v>
      </c>
      <c r="V35" s="75">
        <f ca="1">(V21/'Gen and Trans'!V11/1000)-V34</f>
        <v>0</v>
      </c>
      <c r="W35" s="75">
        <f ca="1">(W21/'Gen and Trans'!W11/1000)-W34</f>
        <v>0</v>
      </c>
      <c r="X35" s="75">
        <f ca="1">(X21/'Gen and Trans'!X11/1000)-X34</f>
        <v>0</v>
      </c>
      <c r="Y35" s="75">
        <f ca="1">(Y21/'Gen and Trans'!Y11/1000)-Y34</f>
        <v>0</v>
      </c>
      <c r="Z35" s="75">
        <f ca="1">(Z21/'Gen and Trans'!Z11/1000)-Z34</f>
        <v>0</v>
      </c>
      <c r="AA35" s="75">
        <f ca="1">(AA21/'Gen and Trans'!AA11/1000)-AA34</f>
        <v>0</v>
      </c>
      <c r="AB35" s="75">
        <f ca="1">(AB21/'Gen and Trans'!AB11/1000)-AB34</f>
        <v>0</v>
      </c>
      <c r="AC35" s="75">
        <f ca="1">(AC21/'Gen and Trans'!AC11/1000)-AC34</f>
        <v>0</v>
      </c>
      <c r="AD35" s="75">
        <f ca="1">(AD21/'Gen and Trans'!AD11/1000)-AD34</f>
        <v>0</v>
      </c>
    </row>
    <row r="37" spans="3:173" s="6" customFormat="1" ht="12.65" customHeight="1" thickBot="1">
      <c r="C37" s="58" t="s">
        <v>200</v>
      </c>
      <c r="D37" s="52"/>
    </row>
    <row r="38" spans="3:173" ht="12.5" customHeight="1" thickBot="1">
      <c r="C38" s="61" t="s">
        <v>179</v>
      </c>
      <c r="D38" s="52" t="s">
        <v>193</v>
      </c>
      <c r="G38" s="273">
        <f>G25*'Gen and Trans'!G$10</f>
        <v>126405720</v>
      </c>
      <c r="H38" s="273">
        <f>H25*'Gen and Trans'!H$10</f>
        <v>126405720</v>
      </c>
      <c r="I38" s="273">
        <f>I25*'Gen and Trans'!I$10</f>
        <v>126405720</v>
      </c>
      <c r="J38" s="273">
        <f>J25*'Gen and Trans'!J$10</f>
        <v>126405720</v>
      </c>
      <c r="K38" s="273">
        <f>K25*'Gen and Trans'!K$10</f>
        <v>126405720</v>
      </c>
      <c r="L38" s="273">
        <f>L25*'Gen and Trans'!L$10</f>
        <v>126405720</v>
      </c>
      <c r="M38" s="273">
        <f>M25*'Gen and Trans'!M$10</f>
        <v>126405720</v>
      </c>
      <c r="N38" s="273">
        <f>N25*'Gen and Trans'!N$10</f>
        <v>126405720</v>
      </c>
      <c r="O38" s="273">
        <f>O25*'Gen and Trans'!O$10</f>
        <v>126405720</v>
      </c>
      <c r="P38" s="273">
        <f>P25*'Gen and Trans'!P$10</f>
        <v>126405720</v>
      </c>
      <c r="Q38" s="273">
        <f>Q25*'Gen and Trans'!Q$10</f>
        <v>126405720</v>
      </c>
      <c r="R38" s="273">
        <f>R25*'Gen and Trans'!R$10</f>
        <v>126405720</v>
      </c>
      <c r="S38" s="273">
        <f>S25*'Gen and Trans'!S$10</f>
        <v>126405720</v>
      </c>
      <c r="T38" s="273">
        <f>T25*'Gen and Trans'!T$10</f>
        <v>126405720</v>
      </c>
      <c r="U38" s="273">
        <f>U25*'Gen and Trans'!U$10</f>
        <v>126405720</v>
      </c>
      <c r="V38" s="273">
        <f>V25*'Gen and Trans'!V$10</f>
        <v>126405720</v>
      </c>
      <c r="W38" s="273">
        <f>W25*'Gen and Trans'!W$10</f>
        <v>126405720</v>
      </c>
      <c r="X38" s="273">
        <f>X25*'Gen and Trans'!X$10</f>
        <v>126405720</v>
      </c>
      <c r="Y38" s="273">
        <f>Y25*'Gen and Trans'!Y$10</f>
        <v>126405720</v>
      </c>
      <c r="Z38" s="273">
        <f>Z25*'Gen and Trans'!Z$10</f>
        <v>126405720</v>
      </c>
      <c r="AA38" s="273">
        <f>AA25*'Gen and Trans'!AA$10</f>
        <v>126405720</v>
      </c>
      <c r="AB38" s="273">
        <f>AB25*'Gen and Trans'!AB$10</f>
        <v>126405720</v>
      </c>
      <c r="AC38" s="273">
        <f>AC25*'Gen and Trans'!AC$10</f>
        <v>126405720</v>
      </c>
      <c r="AD38" s="273">
        <f>AD25*'Gen and Trans'!AD$10</f>
        <v>126405720</v>
      </c>
    </row>
    <row r="39" spans="3:173" ht="13" thickBot="1">
      <c r="C39" s="61" t="s">
        <v>176</v>
      </c>
      <c r="D39" s="52" t="s">
        <v>193</v>
      </c>
      <c r="G39" s="273">
        <f>G26*'Gen and Trans'!G$10</f>
        <v>10370178</v>
      </c>
      <c r="H39" s="273">
        <f>H26*'Gen and Trans'!H$10</f>
        <v>10370178</v>
      </c>
      <c r="I39" s="273">
        <f>I26*'Gen and Trans'!I$10</f>
        <v>10370178</v>
      </c>
      <c r="J39" s="273">
        <f>J26*'Gen and Trans'!J$10</f>
        <v>10370178</v>
      </c>
      <c r="K39" s="273">
        <f>K26*'Gen and Trans'!K$10</f>
        <v>10370178</v>
      </c>
      <c r="L39" s="273">
        <f>L26*'Gen and Trans'!L$10</f>
        <v>10370178</v>
      </c>
      <c r="M39" s="273">
        <f>M26*'Gen and Trans'!M$10</f>
        <v>10370178</v>
      </c>
      <c r="N39" s="273">
        <f>N26*'Gen and Trans'!N$10</f>
        <v>10370178</v>
      </c>
      <c r="O39" s="273">
        <f>O26*'Gen and Trans'!O$10</f>
        <v>10370178</v>
      </c>
      <c r="P39" s="273">
        <f>P26*'Gen and Trans'!P$10</f>
        <v>10370178</v>
      </c>
      <c r="Q39" s="273">
        <f>Q26*'Gen and Trans'!Q$10</f>
        <v>10370178</v>
      </c>
      <c r="R39" s="273">
        <f>R26*'Gen and Trans'!R$10</f>
        <v>10370178</v>
      </c>
      <c r="S39" s="273">
        <f>S26*'Gen and Trans'!S$10</f>
        <v>10370178</v>
      </c>
      <c r="T39" s="273">
        <f>T26*'Gen and Trans'!T$10</f>
        <v>10370178</v>
      </c>
      <c r="U39" s="273">
        <f>U26*'Gen and Trans'!U$10</f>
        <v>10370178</v>
      </c>
      <c r="V39" s="273">
        <f>V26*'Gen and Trans'!V$10</f>
        <v>10370178</v>
      </c>
      <c r="W39" s="273">
        <f>W26*'Gen and Trans'!W$10</f>
        <v>10370178</v>
      </c>
      <c r="X39" s="273">
        <f>X26*'Gen and Trans'!X$10</f>
        <v>10370178</v>
      </c>
      <c r="Y39" s="273">
        <f>Y26*'Gen and Trans'!Y$10</f>
        <v>10370178</v>
      </c>
      <c r="Z39" s="273">
        <f>Z26*'Gen and Trans'!Z$10</f>
        <v>10370178</v>
      </c>
      <c r="AA39" s="273">
        <f>AA26*'Gen and Trans'!AA$10</f>
        <v>10370178</v>
      </c>
      <c r="AB39" s="273">
        <f>AB26*'Gen and Trans'!AB$10</f>
        <v>10370178</v>
      </c>
      <c r="AC39" s="273">
        <f>AC26*'Gen and Trans'!AC$10</f>
        <v>10370178</v>
      </c>
      <c r="AD39" s="273">
        <f>AD26*'Gen and Trans'!AD$10</f>
        <v>10370178</v>
      </c>
    </row>
    <row r="40" spans="3:173" ht="13" thickBot="1">
      <c r="C40" s="61" t="s">
        <v>180</v>
      </c>
      <c r="D40" s="52" t="s">
        <v>193</v>
      </c>
      <c r="G40" s="273">
        <f>G27*'Gen and Trans'!G$10</f>
        <v>462299.99999999994</v>
      </c>
      <c r="H40" s="273">
        <f>H27*'Gen and Trans'!H$10</f>
        <v>681000</v>
      </c>
      <c r="I40" s="273">
        <f>I27*'Gen and Trans'!I$10</f>
        <v>502699.99999999994</v>
      </c>
      <c r="J40" s="273">
        <f>J27*'Gen and Trans'!J$10</f>
        <v>608400</v>
      </c>
      <c r="K40" s="273">
        <f>K27*'Gen and Trans'!K$10</f>
        <v>466900.00000000006</v>
      </c>
      <c r="L40" s="273">
        <f>L27*'Gen and Trans'!L$10</f>
        <v>504500</v>
      </c>
      <c r="M40" s="273">
        <f>M27*'Gen and Trans'!M$10</f>
        <v>473600.00000000006</v>
      </c>
      <c r="N40" s="273">
        <f>N27*'Gen and Trans'!N$10</f>
        <v>548100</v>
      </c>
      <c r="O40" s="273">
        <f>O27*'Gen and Trans'!O$10</f>
        <v>509899.99999999994</v>
      </c>
      <c r="P40" s="273">
        <f>P27*'Gen and Trans'!P$10</f>
        <v>527600</v>
      </c>
      <c r="Q40" s="273">
        <f>Q27*'Gen and Trans'!Q$10</f>
        <v>599300</v>
      </c>
      <c r="R40" s="273">
        <f>R27*'Gen and Trans'!R$10</f>
        <v>661200</v>
      </c>
      <c r="S40" s="273">
        <f>S27*'Gen and Trans'!S$10</f>
        <v>539200</v>
      </c>
      <c r="T40" s="273">
        <f>T27*'Gen and Trans'!T$10</f>
        <v>384100</v>
      </c>
      <c r="U40" s="273">
        <f>U27*'Gen and Trans'!U$10</f>
        <v>469800.00000000006</v>
      </c>
      <c r="V40" s="273">
        <f>V27*'Gen and Trans'!V$10</f>
        <v>456900</v>
      </c>
      <c r="W40" s="273">
        <f>W27*'Gen and Trans'!W$10</f>
        <v>504500</v>
      </c>
      <c r="X40" s="273">
        <f>X27*'Gen and Trans'!X$10</f>
        <v>469900.00000000006</v>
      </c>
      <c r="Y40" s="273">
        <f>Y27*'Gen and Trans'!Y$10</f>
        <v>344799.99999999994</v>
      </c>
      <c r="Z40" s="273">
        <f>Z27*'Gen and Trans'!Z$10</f>
        <v>437400</v>
      </c>
      <c r="AA40" s="273">
        <f>AA27*'Gen and Trans'!AA$10</f>
        <v>497600</v>
      </c>
      <c r="AB40" s="273">
        <f>AB27*'Gen and Trans'!AB$10</f>
        <v>507200.00000000006</v>
      </c>
      <c r="AC40" s="273">
        <f>AC27*'Gen and Trans'!AC$10</f>
        <v>530100</v>
      </c>
      <c r="AD40" s="273">
        <f>AD27*'Gen and Trans'!AD$10</f>
        <v>604200</v>
      </c>
    </row>
    <row r="41" spans="3:173" ht="13" thickBot="1">
      <c r="C41" s="61" t="s">
        <v>181</v>
      </c>
      <c r="D41" s="52" t="s">
        <v>193</v>
      </c>
      <c r="G41" s="273">
        <f>G28*'Gen and Trans'!G$10</f>
        <v>669200</v>
      </c>
      <c r="H41" s="273">
        <f>H28*'Gen and Trans'!H$10</f>
        <v>535400</v>
      </c>
      <c r="I41" s="273">
        <f>I28*'Gen and Trans'!I$10</f>
        <v>733699.99999999988</v>
      </c>
      <c r="J41" s="273">
        <f>J28*'Gen and Trans'!J$10</f>
        <v>667299.99999999988</v>
      </c>
      <c r="K41" s="273">
        <f>K28*'Gen and Trans'!K$10</f>
        <v>594900</v>
      </c>
      <c r="L41" s="273">
        <f>L28*'Gen and Trans'!L$10</f>
        <v>594200</v>
      </c>
      <c r="M41" s="273">
        <f>M28*'Gen and Trans'!M$10</f>
        <v>688500.00000000012</v>
      </c>
      <c r="N41" s="273">
        <f>N28*'Gen and Trans'!N$10</f>
        <v>537000</v>
      </c>
      <c r="O41" s="273">
        <f>O28*'Gen and Trans'!O$10</f>
        <v>703399.99999999988</v>
      </c>
      <c r="P41" s="273">
        <f>P28*'Gen and Trans'!P$10</f>
        <v>722100</v>
      </c>
      <c r="Q41" s="273">
        <f>Q28*'Gen and Trans'!Q$10</f>
        <v>641500</v>
      </c>
      <c r="R41" s="273">
        <f>R28*'Gen and Trans'!R$10</f>
        <v>587500</v>
      </c>
      <c r="S41" s="273">
        <f>S28*'Gen and Trans'!S$10</f>
        <v>444500</v>
      </c>
      <c r="T41" s="273">
        <f>T28*'Gen and Trans'!T$10</f>
        <v>805500</v>
      </c>
      <c r="U41" s="273">
        <f>U28*'Gen and Trans'!U$10</f>
        <v>843000</v>
      </c>
      <c r="V41" s="273">
        <f>V28*'Gen and Trans'!V$10</f>
        <v>585700.00000000012</v>
      </c>
      <c r="W41" s="273">
        <f>W28*'Gen and Trans'!W$10</f>
        <v>570300</v>
      </c>
      <c r="X41" s="273">
        <f>X28*'Gen and Trans'!X$10</f>
        <v>644800.00000000012</v>
      </c>
      <c r="Y41" s="273">
        <f>Y28*'Gen and Trans'!Y$10</f>
        <v>848200</v>
      </c>
      <c r="Z41" s="273">
        <f>Z28*'Gen and Trans'!Z$10</f>
        <v>397699.99999999994</v>
      </c>
      <c r="AA41" s="273">
        <f>AA28*'Gen and Trans'!AA$10</f>
        <v>620800</v>
      </c>
      <c r="AB41" s="273">
        <f>AB28*'Gen and Trans'!AB$10</f>
        <v>564600</v>
      </c>
      <c r="AC41" s="273">
        <f>AC28*'Gen and Trans'!AC$10</f>
        <v>688600</v>
      </c>
      <c r="AD41" s="273">
        <f>AD28*'Gen and Trans'!AD$10</f>
        <v>787600</v>
      </c>
    </row>
    <row r="42" spans="3:173" ht="13" thickBot="1">
      <c r="C42" s="61" t="s">
        <v>182</v>
      </c>
      <c r="D42" s="52" t="s">
        <v>193</v>
      </c>
      <c r="G42" s="273">
        <f>G29*'Gen and Trans'!G$10</f>
        <v>0</v>
      </c>
      <c r="H42" s="273">
        <f ca="1">H29*'Gen and Trans'!H$10</f>
        <v>4805287.2874084972</v>
      </c>
      <c r="I42" s="273">
        <f ca="1">I29*'Gen and Trans'!I$10</f>
        <v>4930927.3010455323</v>
      </c>
      <c r="J42" s="273">
        <f ca="1">J29*'Gen and Trans'!J$10</f>
        <v>5007803.6033397298</v>
      </c>
      <c r="K42" s="273">
        <f ca="1">K29*'Gen and Trans'!K$10</f>
        <v>5160330.6880970765</v>
      </c>
      <c r="L42" s="273">
        <f ca="1">L29*'Gen and Trans'!L$10</f>
        <v>5259861.1642875522</v>
      </c>
      <c r="M42" s="273">
        <f ca="1">M29*'Gen and Trans'!M$10</f>
        <v>4600572.431821188</v>
      </c>
      <c r="N42" s="273">
        <f ca="1">N29*'Gen and Trans'!N$10</f>
        <v>4674723.7305224892</v>
      </c>
      <c r="O42" s="273">
        <f ca="1">O29*'Gen and Trans'!O$10</f>
        <v>4874812.9050734276</v>
      </c>
      <c r="P42" s="273">
        <f ca="1">P29*'Gen and Trans'!P$10</f>
        <v>4976576.5584135512</v>
      </c>
      <c r="Q42" s="273">
        <f ca="1">Q29*'Gen and Trans'!Q$10</f>
        <v>5034102.6150323693</v>
      </c>
      <c r="R42" s="273">
        <f ca="1">R29*'Gen and Trans'!R$10</f>
        <v>4102832.8155336231</v>
      </c>
      <c r="S42" s="273">
        <f ca="1">S29*'Gen and Trans'!S$10</f>
        <v>4130235.6619927213</v>
      </c>
      <c r="T42" s="273">
        <f ca="1">T29*'Gen and Trans'!T$10</f>
        <v>4188264.3829363789</v>
      </c>
      <c r="U42" s="273">
        <f ca="1">U29*'Gen and Trans'!U$10</f>
        <v>4198305.5395609718</v>
      </c>
      <c r="V42" s="273">
        <f ca="1">V29*'Gen and Trans'!V$10</f>
        <v>4277034.2526435545</v>
      </c>
      <c r="W42" s="273">
        <f ca="1">W29*'Gen and Trans'!W$10</f>
        <v>4344321.1331022773</v>
      </c>
      <c r="X42" s="273">
        <f ca="1">X29*'Gen and Trans'!X$10</f>
        <v>4309306.4892957928</v>
      </c>
      <c r="Y42" s="273">
        <f ca="1">Y29*'Gen and Trans'!Y$10</f>
        <v>4348014.4167604847</v>
      </c>
      <c r="Z42" s="273">
        <f ca="1">Z29*'Gen and Trans'!Z$10</f>
        <v>4462927.1261185501</v>
      </c>
      <c r="AA42" s="273">
        <f ca="1">AA29*'Gen and Trans'!AA$10</f>
        <v>4408365.7226097789</v>
      </c>
      <c r="AB42" s="273">
        <f ca="1">AB29*'Gen and Trans'!AB$10</f>
        <v>1355812.0439200462</v>
      </c>
      <c r="AC42" s="273">
        <f ca="1">AC29*'Gen and Trans'!AC$10</f>
        <v>1256116.9647345257</v>
      </c>
      <c r="AD42" s="273">
        <f ca="1">AD29*'Gen and Trans'!AD$10</f>
        <v>1096160.6021085039</v>
      </c>
    </row>
    <row r="43" spans="3:173" ht="13" thickBot="1">
      <c r="C43" s="61" t="s">
        <v>183</v>
      </c>
      <c r="D43" s="52" t="s">
        <v>193</v>
      </c>
      <c r="G43" s="273">
        <f>G30*'Gen and Trans'!G$10</f>
        <v>21639205.380000003</v>
      </c>
      <c r="H43" s="273">
        <f ca="1">H30*'Gen and Trans'!H$10</f>
        <v>20884973.901642635</v>
      </c>
      <c r="I43" s="273">
        <f ca="1">I30*'Gen and Trans'!I$10</f>
        <v>20137956.763099238</v>
      </c>
      <c r="J43" s="273">
        <f ca="1">J30*'Gen and Trans'!J$10</f>
        <v>19156520.583316263</v>
      </c>
      <c r="K43" s="273">
        <f ca="1">K30*'Gen and Trans'!K$10</f>
        <v>18318699.953117482</v>
      </c>
      <c r="L43" s="273">
        <f ca="1">L30*'Gen and Trans'!L$10</f>
        <v>17181725.003920294</v>
      </c>
      <c r="M43" s="273">
        <f ca="1">M30*'Gen and Trans'!M$10</f>
        <v>16040447.906181293</v>
      </c>
      <c r="N43" s="273">
        <f ca="1">N30*'Gen and Trans'!N$10</f>
        <v>15076119.681470703</v>
      </c>
      <c r="O43" s="273">
        <f ca="1">O30*'Gen and Trans'!O$10</f>
        <v>14518252.25996612</v>
      </c>
      <c r="P43" s="273">
        <f ca="1">P30*'Gen and Trans'!P$10</f>
        <v>13884301.051309345</v>
      </c>
      <c r="Q43" s="273">
        <f ca="1">Q30*'Gen and Trans'!Q$10</f>
        <v>12890417.953360228</v>
      </c>
      <c r="R43" s="273">
        <f ca="1">R30*'Gen and Trans'!R$10</f>
        <v>12280568.408960138</v>
      </c>
      <c r="S43" s="273">
        <f ca="1">S30*'Gen and Trans'!S$10</f>
        <v>11172678.608462511</v>
      </c>
      <c r="T43" s="273">
        <f ca="1">T30*'Gen and Trans'!T$10</f>
        <v>10511696.005980337</v>
      </c>
      <c r="U43" s="273">
        <f ca="1">U30*'Gen and Trans'!U$10</f>
        <v>9642270.6415073555</v>
      </c>
      <c r="V43" s="273">
        <f ca="1">V30*'Gen and Trans'!V$10</f>
        <v>8886764.971253477</v>
      </c>
      <c r="W43" s="273">
        <f ca="1">W30*'Gen and Trans'!W$10</f>
        <v>8033450.0118133137</v>
      </c>
      <c r="X43" s="273">
        <f ca="1">X30*'Gen and Trans'!X$10</f>
        <v>7174753.3942141877</v>
      </c>
      <c r="Y43" s="273">
        <f ca="1">Y30*'Gen and Trans'!Y$10</f>
        <v>6177955.7428179923</v>
      </c>
      <c r="Z43" s="273">
        <f ca="1">Z30*'Gen and Trans'!Z$10</f>
        <v>5392087.9122205423</v>
      </c>
      <c r="AA43" s="273">
        <f ca="1">AA30*'Gen and Trans'!AA$10</f>
        <v>4933129.0276738238</v>
      </c>
      <c r="AB43" s="273">
        <f ca="1">AB30*'Gen and Trans'!AB$10</f>
        <v>4869527.8971002316</v>
      </c>
      <c r="AC43" s="273">
        <f ca="1">AC30*'Gen and Trans'!AC$10</f>
        <v>4981559.1745172841</v>
      </c>
      <c r="AD43" s="273">
        <f ca="1">AD30*'Gen and Trans'!AD$10</f>
        <v>4847625.8289887812</v>
      </c>
    </row>
    <row r="44" spans="3:173" ht="13" thickBot="1">
      <c r="C44" s="61" t="s">
        <v>171</v>
      </c>
      <c r="D44" s="52" t="s">
        <v>193</v>
      </c>
      <c r="G44" s="273">
        <f>G31*'Gen and Trans'!G$10</f>
        <v>2233652.4473200003</v>
      </c>
      <c r="H44" s="273">
        <f ca="1">H31*'Gen and Trans'!H$10</f>
        <v>2291555.8286467162</v>
      </c>
      <c r="I44" s="273">
        <f ca="1">I31*'Gen and Trans'!I$10</f>
        <v>2283136.5488980268</v>
      </c>
      <c r="J44" s="273">
        <f ca="1">J31*'Gen and Trans'!J$10</f>
        <v>2271022.9106131834</v>
      </c>
      <c r="K44" s="273">
        <f ca="1">K31*'Gen and Trans'!K$10</f>
        <v>2258434.2009770041</v>
      </c>
      <c r="L44" s="273">
        <f ca="1">L31*'Gen and Trans'!L$10</f>
        <v>2244426.57835491</v>
      </c>
      <c r="M44" s="273">
        <f ca="1">M31*'Gen and Trans'!M$10</f>
        <v>2220106.2567320354</v>
      </c>
      <c r="N44" s="273">
        <f ca="1">N31*'Gen and Trans'!N$10</f>
        <v>2206565.7797679049</v>
      </c>
      <c r="O44" s="273">
        <f ca="1">O31*'Gen and Trans'!O$10</f>
        <v>2203351.6843105536</v>
      </c>
      <c r="P44" s="273">
        <f ca="1">P31*'Gen and Trans'!P$10</f>
        <v>2196410.6585361203</v>
      </c>
      <c r="Q44" s="273">
        <f ca="1">Q31*'Gen and Trans'!Q$10</f>
        <v>2183177.0599574964</v>
      </c>
      <c r="R44" s="273">
        <f ca="1">R31*'Gen and Trans'!R$10</f>
        <v>2161711.9891429124</v>
      </c>
      <c r="S44" s="273">
        <f ca="1">S31*'Gen and Trans'!S$10</f>
        <v>2142875.1717863735</v>
      </c>
      <c r="T44" s="273">
        <f ca="1">T31*'Gen and Trans'!T$10</f>
        <v>2137316.417444834</v>
      </c>
      <c r="U44" s="273">
        <f ca="1">U31*'Gen and Trans'!U$10</f>
        <v>2127009.8385349568</v>
      </c>
      <c r="V44" s="273">
        <f ca="1">V31*'Gen and Trans'!V$10</f>
        <v>2113752.1611345583</v>
      </c>
      <c r="W44" s="273">
        <f ca="1">W31*'Gen and Trans'!W$10</f>
        <v>2103198.5680288184</v>
      </c>
      <c r="X44" s="273">
        <f ca="1">X31*'Gen and Trans'!X$10</f>
        <v>2091245.2103691401</v>
      </c>
      <c r="Y44" s="273">
        <f ca="1">Y31*'Gen and Trans'!Y$10</f>
        <v>2078928.154234099</v>
      </c>
      <c r="Z44" s="273">
        <f ca="1">Z31*'Gen and Trans'!Z$10</f>
        <v>2064524.1825367478</v>
      </c>
      <c r="AA44" s="273">
        <f ca="1">AA31*'Gen and Trans'!AA$10</f>
        <v>2061301.0985039703</v>
      </c>
      <c r="AB44" s="273">
        <f ca="1">AB31*'Gen and Trans'!AB$10</f>
        <v>2017022.5311742839</v>
      </c>
      <c r="AC44" s="273">
        <f ca="1">AC31*'Gen and Trans'!AC$10</f>
        <v>2019251.8379495256</v>
      </c>
      <c r="AD44" s="273">
        <f ca="1">AD31*'Gen and Trans'!AD$10</f>
        <v>2017560.7820353617</v>
      </c>
    </row>
    <row r="45" spans="3:173" ht="13" thickBot="1">
      <c r="C45" s="61" t="s">
        <v>201</v>
      </c>
      <c r="D45" s="52" t="s">
        <v>193</v>
      </c>
      <c r="G45" s="273">
        <f>G32*'Gen and Trans'!G$10</f>
        <v>53926751.942439996</v>
      </c>
      <c r="H45" s="273">
        <f ca="1">H32*'Gen and Trans'!H$10</f>
        <v>55324705.005899295</v>
      </c>
      <c r="I45" s="273">
        <f ca="1">I32*'Gen and Trans'!I$10</f>
        <v>55121439.537680939</v>
      </c>
      <c r="J45" s="273">
        <f ca="1">J32*'Gen and Trans'!J$10</f>
        <v>54828981.699089691</v>
      </c>
      <c r="K45" s="273">
        <f ca="1">K32*'Gen and Trans'!K$10</f>
        <v>54525054.280730523</v>
      </c>
      <c r="L45" s="273">
        <f ca="1">L32*'Gen and Trans'!L$10</f>
        <v>54186870.24885425</v>
      </c>
      <c r="M45" s="273">
        <f ca="1">M32*'Gen and Trans'!M$10</f>
        <v>53599708.198244862</v>
      </c>
      <c r="N45" s="273">
        <f ca="1">N32*'Gen and Trans'!N$10</f>
        <v>53272802.397253692</v>
      </c>
      <c r="O45" s="273">
        <f ca="1">O32*'Gen and Trans'!O$10</f>
        <v>53195204.949783362</v>
      </c>
      <c r="P45" s="273">
        <f ca="1">P32*'Gen and Trans'!P$10</f>
        <v>53027628.756086327</v>
      </c>
      <c r="Q45" s="273">
        <f ca="1">Q32*'Gen and Trans'!Q$10</f>
        <v>52708131.876116693</v>
      </c>
      <c r="R45" s="273">
        <f ca="1">R32*'Gen and Trans'!R$10</f>
        <v>52189903.737878881</v>
      </c>
      <c r="S45" s="273">
        <f ca="1">S32*'Gen and Trans'!S$10</f>
        <v>51735129.147413857</v>
      </c>
      <c r="T45" s="273">
        <f ca="1">T32*'Gen and Trans'!T$10</f>
        <v>51600924.935453847</v>
      </c>
      <c r="U45" s="273">
        <f ca="1">U32*'Gen and Trans'!U$10</f>
        <v>51352094.673201114</v>
      </c>
      <c r="V45" s="273">
        <f ca="1">V32*'Gen and Trans'!V$10</f>
        <v>51032016.461677194</v>
      </c>
      <c r="W45" s="273">
        <f ca="1">W32*'Gen and Trans'!W$10</f>
        <v>50777222.57098148</v>
      </c>
      <c r="X45" s="273">
        <f ca="1">X32*'Gen and Trans'!X$10</f>
        <v>50488634.364626408</v>
      </c>
      <c r="Y45" s="273">
        <f ca="1">Y32*'Gen and Trans'!Y$10</f>
        <v>50191265.437937543</v>
      </c>
      <c r="Z45" s="273">
        <f ca="1">Z32*'Gen and Trans'!Z$10</f>
        <v>49843512.406958632</v>
      </c>
      <c r="AA45" s="273">
        <f ca="1">AA32*'Gen and Trans'!AA$10</f>
        <v>49765697.949595846</v>
      </c>
      <c r="AB45" s="273">
        <f ca="1">AB32*'Gen and Trans'!AB$10</f>
        <v>48696686.824064843</v>
      </c>
      <c r="AC45" s="273">
        <f ca="1">AC32*'Gen and Trans'!AC$10</f>
        <v>48750508.659067117</v>
      </c>
      <c r="AD45" s="273">
        <f ca="1">AD32*'Gen and Trans'!AD$10</f>
        <v>48709681.737710878</v>
      </c>
    </row>
    <row r="46" spans="3:173" customFormat="1" ht="14" customHeight="1" thickBot="1"/>
    <row r="47" spans="3:173" s="62" customFormat="1" ht="12.5" customHeight="1" thickBot="1">
      <c r="C47" s="198" t="s">
        <v>2</v>
      </c>
      <c r="G47" s="285">
        <f>SUM(G38:G46)</f>
        <v>215707007.76976001</v>
      </c>
      <c r="H47" s="286">
        <f t="shared" ref="H47:AD47" ca="1" si="16">SUM(H38:H46)</f>
        <v>221298820.02359718</v>
      </c>
      <c r="I47" s="286">
        <f t="shared" ca="1" si="16"/>
        <v>220485758.15072376</v>
      </c>
      <c r="J47" s="286">
        <f t="shared" ca="1" si="16"/>
        <v>219315926.79635888</v>
      </c>
      <c r="K47" s="286">
        <f t="shared" ca="1" si="16"/>
        <v>218100217.12292209</v>
      </c>
      <c r="L47" s="286">
        <f t="shared" ca="1" si="16"/>
        <v>216747480.99541703</v>
      </c>
      <c r="M47" s="286">
        <f t="shared" ca="1" si="16"/>
        <v>214398832.79297942</v>
      </c>
      <c r="N47" s="286">
        <f t="shared" ca="1" si="16"/>
        <v>213091209.58901477</v>
      </c>
      <c r="O47" s="286">
        <f t="shared" ca="1" si="16"/>
        <v>212780819.79913345</v>
      </c>
      <c r="P47" s="286">
        <f t="shared" ca="1" si="16"/>
        <v>212110515.02434534</v>
      </c>
      <c r="Q47" s="286">
        <f t="shared" ca="1" si="16"/>
        <v>210832527.5044668</v>
      </c>
      <c r="R47" s="286">
        <f t="shared" ca="1" si="16"/>
        <v>208759614.95151559</v>
      </c>
      <c r="S47" s="286">
        <f t="shared" ca="1" si="16"/>
        <v>206940516.58965546</v>
      </c>
      <c r="T47" s="286">
        <f t="shared" ca="1" si="16"/>
        <v>206403699.74181539</v>
      </c>
      <c r="U47" s="286">
        <f t="shared" ca="1" si="16"/>
        <v>205408378.6928044</v>
      </c>
      <c r="V47" s="286">
        <f t="shared" ca="1" si="16"/>
        <v>204128065.8467088</v>
      </c>
      <c r="W47" s="286">
        <f t="shared" ca="1" si="16"/>
        <v>203108890.28392586</v>
      </c>
      <c r="X47" s="286">
        <f t="shared" ca="1" si="16"/>
        <v>201954537.45850551</v>
      </c>
      <c r="Y47" s="286">
        <f t="shared" ca="1" si="16"/>
        <v>200765061.75175011</v>
      </c>
      <c r="Z47" s="286">
        <f t="shared" ca="1" si="16"/>
        <v>199374049.62783447</v>
      </c>
      <c r="AA47" s="286">
        <f t="shared" ca="1" si="16"/>
        <v>199062791.79838341</v>
      </c>
      <c r="AB47" s="286">
        <f t="shared" ca="1" si="16"/>
        <v>194786747.2962594</v>
      </c>
      <c r="AC47" s="286">
        <f t="shared" ca="1" si="16"/>
        <v>195002034.63626844</v>
      </c>
      <c r="AD47" s="287">
        <f t="shared" ca="1" si="16"/>
        <v>194838726.95084351</v>
      </c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</row>
    <row r="48" spans="3:173">
      <c r="G48" s="75"/>
    </row>
    <row r="50" spans="2:173" s="128" customFormat="1" ht="13">
      <c r="B50" s="144">
        <v>2</v>
      </c>
      <c r="C50" s="143" t="s">
        <v>203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</row>
    <row r="52" spans="2:173" ht="12" customHeight="1"/>
    <row r="53" spans="2:173" s="6" customFormat="1" ht="12.65" customHeight="1" thickBot="1">
      <c r="C53" s="58" t="s">
        <v>204</v>
      </c>
      <c r="D53" s="52"/>
    </row>
    <row r="54" spans="2:173" ht="12.5" customHeight="1" thickBot="1">
      <c r="C54" s="61" t="s">
        <v>179</v>
      </c>
      <c r="D54" s="52" t="s">
        <v>193</v>
      </c>
      <c r="G54" s="273">
        <f>G38*'Input Data'!G$54</f>
        <v>113765148</v>
      </c>
      <c r="H54" s="273">
        <f>H38*'Input Data'!H$54</f>
        <v>113765148</v>
      </c>
      <c r="I54" s="273">
        <f>I38*'Input Data'!I$54</f>
        <v>113765148</v>
      </c>
      <c r="J54" s="273">
        <f>J38*'Input Data'!J$54</f>
        <v>113765148</v>
      </c>
      <c r="K54" s="273">
        <f>K38*'Input Data'!K$54</f>
        <v>113765148</v>
      </c>
      <c r="L54" s="273">
        <f>L38*'Input Data'!L$54</f>
        <v>113765148</v>
      </c>
      <c r="M54" s="273">
        <f>M38*'Input Data'!M$54</f>
        <v>113765148</v>
      </c>
      <c r="N54" s="273">
        <f>N38*'Input Data'!N$54</f>
        <v>113765148</v>
      </c>
      <c r="O54" s="273">
        <f>O38*'Input Data'!O$54</f>
        <v>113765148</v>
      </c>
      <c r="P54" s="273">
        <f>P38*'Input Data'!P$54</f>
        <v>113765148</v>
      </c>
      <c r="Q54" s="273">
        <f>Q38*'Input Data'!Q$54</f>
        <v>113765148</v>
      </c>
      <c r="R54" s="273">
        <f>R38*'Input Data'!R$54</f>
        <v>113765148</v>
      </c>
      <c r="S54" s="273">
        <f>S38*'Input Data'!S$54</f>
        <v>113765148</v>
      </c>
      <c r="T54" s="273">
        <f>T38*'Input Data'!T$54</f>
        <v>113765148</v>
      </c>
      <c r="U54" s="273">
        <f>U38*'Input Data'!U$54</f>
        <v>113765148</v>
      </c>
      <c r="V54" s="273">
        <f>V38*'Input Data'!V$54</f>
        <v>113765148</v>
      </c>
      <c r="W54" s="273">
        <f>W38*'Input Data'!W$54</f>
        <v>113765148</v>
      </c>
      <c r="X54" s="273">
        <f>X38*'Input Data'!X$54</f>
        <v>113765148</v>
      </c>
      <c r="Y54" s="273">
        <f>Y38*'Input Data'!Y$54</f>
        <v>113765148</v>
      </c>
      <c r="Z54" s="273">
        <f>Z38*'Input Data'!Z$54</f>
        <v>113765148</v>
      </c>
      <c r="AA54" s="273">
        <f>AA38*'Input Data'!AA$54</f>
        <v>113765148</v>
      </c>
      <c r="AB54" s="273">
        <f>AB38*'Input Data'!AB$54</f>
        <v>113765148</v>
      </c>
      <c r="AC54" s="273">
        <f>AC38*'Input Data'!AC$54</f>
        <v>113765148</v>
      </c>
      <c r="AD54" s="273">
        <f>AD38*'Input Data'!AD$54</f>
        <v>113765148</v>
      </c>
    </row>
    <row r="55" spans="2:173" ht="13" thickBot="1">
      <c r="C55" s="61" t="s">
        <v>176</v>
      </c>
      <c r="D55" s="52" t="s">
        <v>193</v>
      </c>
      <c r="G55" s="273">
        <f>G39*'Input Data'!G$54</f>
        <v>9333160.2000000011</v>
      </c>
      <c r="H55" s="273">
        <f>H39*'Input Data'!H$54</f>
        <v>9333160.2000000011</v>
      </c>
      <c r="I55" s="273">
        <f>I39*'Input Data'!I$54</f>
        <v>9333160.2000000011</v>
      </c>
      <c r="J55" s="273">
        <f>J39*'Input Data'!J$54</f>
        <v>9333160.2000000011</v>
      </c>
      <c r="K55" s="273">
        <f>K39*'Input Data'!K$54</f>
        <v>9333160.2000000011</v>
      </c>
      <c r="L55" s="273">
        <f>L39*'Input Data'!L$54</f>
        <v>9333160.2000000011</v>
      </c>
      <c r="M55" s="273">
        <f>M39*'Input Data'!M$54</f>
        <v>9333160.2000000011</v>
      </c>
      <c r="N55" s="273">
        <f>N39*'Input Data'!N$54</f>
        <v>9333160.2000000011</v>
      </c>
      <c r="O55" s="273">
        <f>O39*'Input Data'!O$54</f>
        <v>9333160.2000000011</v>
      </c>
      <c r="P55" s="273">
        <f>P39*'Input Data'!P$54</f>
        <v>9333160.2000000011</v>
      </c>
      <c r="Q55" s="273">
        <f>Q39*'Input Data'!Q$54</f>
        <v>9333160.2000000011</v>
      </c>
      <c r="R55" s="273">
        <f>R39*'Input Data'!R$54</f>
        <v>9333160.2000000011</v>
      </c>
      <c r="S55" s="273">
        <f>S39*'Input Data'!S$54</f>
        <v>9333160.2000000011</v>
      </c>
      <c r="T55" s="273">
        <f>T39*'Input Data'!T$54</f>
        <v>9333160.2000000011</v>
      </c>
      <c r="U55" s="273">
        <f>U39*'Input Data'!U$54</f>
        <v>9333160.2000000011</v>
      </c>
      <c r="V55" s="273">
        <f>V39*'Input Data'!V$54</f>
        <v>9333160.2000000011</v>
      </c>
      <c r="W55" s="273">
        <f>W39*'Input Data'!W$54</f>
        <v>9333160.2000000011</v>
      </c>
      <c r="X55" s="273">
        <f>X39*'Input Data'!X$54</f>
        <v>9333160.2000000011</v>
      </c>
      <c r="Y55" s="273">
        <f>Y39*'Input Data'!Y$54</f>
        <v>9333160.2000000011</v>
      </c>
      <c r="Z55" s="273">
        <f>Z39*'Input Data'!Z$54</f>
        <v>9333160.2000000011</v>
      </c>
      <c r="AA55" s="273">
        <f>AA39*'Input Data'!AA$54</f>
        <v>9333160.2000000011</v>
      </c>
      <c r="AB55" s="273">
        <f>AB39*'Input Data'!AB$54</f>
        <v>9333160.2000000011</v>
      </c>
      <c r="AC55" s="273">
        <f>AC39*'Input Data'!AC$54</f>
        <v>9333160.2000000011</v>
      </c>
      <c r="AD55" s="273">
        <f>AD39*'Input Data'!AD$54</f>
        <v>9333160.2000000011</v>
      </c>
    </row>
    <row r="56" spans="2:173" ht="13" thickBot="1">
      <c r="C56" s="61" t="s">
        <v>180</v>
      </c>
      <c r="D56" s="52" t="s">
        <v>193</v>
      </c>
      <c r="G56" s="273">
        <f>G40*'Input Data'!G$54</f>
        <v>416069.99999999994</v>
      </c>
      <c r="H56" s="273">
        <f>H40*'Input Data'!H$54</f>
        <v>612900</v>
      </c>
      <c r="I56" s="273">
        <f>I40*'Input Data'!I$54</f>
        <v>452429.99999999994</v>
      </c>
      <c r="J56" s="273">
        <f>J40*'Input Data'!J$54</f>
        <v>547560</v>
      </c>
      <c r="K56" s="273">
        <f>K40*'Input Data'!K$54</f>
        <v>420210.00000000006</v>
      </c>
      <c r="L56" s="273">
        <f>L40*'Input Data'!L$54</f>
        <v>454050</v>
      </c>
      <c r="M56" s="273">
        <f>M40*'Input Data'!M$54</f>
        <v>426240.00000000006</v>
      </c>
      <c r="N56" s="273">
        <f>N40*'Input Data'!N$54</f>
        <v>493290</v>
      </c>
      <c r="O56" s="273">
        <f>O40*'Input Data'!O$54</f>
        <v>458909.99999999994</v>
      </c>
      <c r="P56" s="273">
        <f>P40*'Input Data'!P$54</f>
        <v>474840</v>
      </c>
      <c r="Q56" s="273">
        <f>Q40*'Input Data'!Q$54</f>
        <v>539370</v>
      </c>
      <c r="R56" s="273">
        <f>R40*'Input Data'!R$54</f>
        <v>595080</v>
      </c>
      <c r="S56" s="273">
        <f>S40*'Input Data'!S$54</f>
        <v>485280</v>
      </c>
      <c r="T56" s="273">
        <f>T40*'Input Data'!T$54</f>
        <v>345690</v>
      </c>
      <c r="U56" s="273">
        <f>U40*'Input Data'!U$54</f>
        <v>422820.00000000006</v>
      </c>
      <c r="V56" s="273">
        <f>V40*'Input Data'!V$54</f>
        <v>411210</v>
      </c>
      <c r="W56" s="273">
        <f>W40*'Input Data'!W$54</f>
        <v>454050</v>
      </c>
      <c r="X56" s="273">
        <f>X40*'Input Data'!X$54</f>
        <v>422910.00000000006</v>
      </c>
      <c r="Y56" s="273">
        <f>Y40*'Input Data'!Y$54</f>
        <v>310319.99999999994</v>
      </c>
      <c r="Z56" s="273">
        <f>Z40*'Input Data'!Z$54</f>
        <v>393660</v>
      </c>
      <c r="AA56" s="273">
        <f>AA40*'Input Data'!AA$54</f>
        <v>447840</v>
      </c>
      <c r="AB56" s="273">
        <f>AB40*'Input Data'!AB$54</f>
        <v>456480.00000000006</v>
      </c>
      <c r="AC56" s="273">
        <f>AC40*'Input Data'!AC$54</f>
        <v>477090</v>
      </c>
      <c r="AD56" s="273">
        <f>AD40*'Input Data'!AD$54</f>
        <v>543780</v>
      </c>
    </row>
    <row r="57" spans="2:173" ht="13" thickBot="1">
      <c r="C57" s="61" t="s">
        <v>181</v>
      </c>
      <c r="D57" s="52" t="s">
        <v>193</v>
      </c>
      <c r="G57" s="273">
        <f>G41*'Input Data'!G$54</f>
        <v>602280</v>
      </c>
      <c r="H57" s="273">
        <f>H41*'Input Data'!H$54</f>
        <v>481860</v>
      </c>
      <c r="I57" s="273">
        <f>I41*'Input Data'!I$54</f>
        <v>660329.99999999988</v>
      </c>
      <c r="J57" s="273">
        <f>J41*'Input Data'!J$54</f>
        <v>600569.99999999988</v>
      </c>
      <c r="K57" s="273">
        <f>K41*'Input Data'!K$54</f>
        <v>535410</v>
      </c>
      <c r="L57" s="273">
        <f>L41*'Input Data'!L$54</f>
        <v>534780</v>
      </c>
      <c r="M57" s="273">
        <f>M41*'Input Data'!M$54</f>
        <v>619650.00000000012</v>
      </c>
      <c r="N57" s="273">
        <f>N41*'Input Data'!N$54</f>
        <v>483300</v>
      </c>
      <c r="O57" s="273">
        <f>O41*'Input Data'!O$54</f>
        <v>633059.99999999988</v>
      </c>
      <c r="P57" s="273">
        <f>P41*'Input Data'!P$54</f>
        <v>649890</v>
      </c>
      <c r="Q57" s="273">
        <f>Q41*'Input Data'!Q$54</f>
        <v>577350</v>
      </c>
      <c r="R57" s="273">
        <f>R41*'Input Data'!R$54</f>
        <v>528750</v>
      </c>
      <c r="S57" s="273">
        <f>S41*'Input Data'!S$54</f>
        <v>400050</v>
      </c>
      <c r="T57" s="273">
        <f>T41*'Input Data'!T$54</f>
        <v>724950</v>
      </c>
      <c r="U57" s="273">
        <f>U41*'Input Data'!U$54</f>
        <v>758700</v>
      </c>
      <c r="V57" s="273">
        <f>V41*'Input Data'!V$54</f>
        <v>527130.00000000012</v>
      </c>
      <c r="W57" s="273">
        <f>W41*'Input Data'!W$54</f>
        <v>513270</v>
      </c>
      <c r="X57" s="273">
        <f>X41*'Input Data'!X$54</f>
        <v>580320.00000000012</v>
      </c>
      <c r="Y57" s="273">
        <f>Y41*'Input Data'!Y$54</f>
        <v>763380</v>
      </c>
      <c r="Z57" s="273">
        <f>Z41*'Input Data'!Z$54</f>
        <v>357929.99999999994</v>
      </c>
      <c r="AA57" s="273">
        <f>AA41*'Input Data'!AA$54</f>
        <v>558720</v>
      </c>
      <c r="AB57" s="273">
        <f>AB41*'Input Data'!AB$54</f>
        <v>508140</v>
      </c>
      <c r="AC57" s="273">
        <f>AC41*'Input Data'!AC$54</f>
        <v>619740</v>
      </c>
      <c r="AD57" s="273">
        <f>AD41*'Input Data'!AD$54</f>
        <v>708840</v>
      </c>
    </row>
    <row r="58" spans="2:173" ht="13" thickBot="1">
      <c r="C58" s="61" t="s">
        <v>182</v>
      </c>
      <c r="D58" s="52" t="s">
        <v>193</v>
      </c>
      <c r="G58" s="273">
        <f>G42*'Input Data'!G$54</f>
        <v>0</v>
      </c>
      <c r="H58" s="273">
        <f ca="1">H42*'Input Data'!H$54</f>
        <v>4324758.5586676477</v>
      </c>
      <c r="I58" s="273">
        <f ca="1">I42*'Input Data'!I$54</f>
        <v>4437834.5709409788</v>
      </c>
      <c r="J58" s="273">
        <f ca="1">J42*'Input Data'!J$54</f>
        <v>4507023.2430057572</v>
      </c>
      <c r="K58" s="273">
        <f ca="1">K42*'Input Data'!K$54</f>
        <v>4644297.6192873688</v>
      </c>
      <c r="L58" s="273">
        <f ca="1">L42*'Input Data'!L$54</f>
        <v>4733875.047858797</v>
      </c>
      <c r="M58" s="273">
        <f ca="1">M42*'Input Data'!M$54</f>
        <v>4140515.1886390694</v>
      </c>
      <c r="N58" s="273">
        <f ca="1">N42*'Input Data'!N$54</f>
        <v>4207251.3574702404</v>
      </c>
      <c r="O58" s="273">
        <f ca="1">O42*'Input Data'!O$54</f>
        <v>4387331.6145660849</v>
      </c>
      <c r="P58" s="273">
        <f ca="1">P42*'Input Data'!P$54</f>
        <v>4478918.902572196</v>
      </c>
      <c r="Q58" s="273">
        <f ca="1">Q42*'Input Data'!Q$54</f>
        <v>4530692.3535291329</v>
      </c>
      <c r="R58" s="273">
        <f ca="1">R42*'Input Data'!R$54</f>
        <v>3692549.5339802611</v>
      </c>
      <c r="S58" s="273">
        <f ca="1">S42*'Input Data'!S$54</f>
        <v>3717212.0957934493</v>
      </c>
      <c r="T58" s="273">
        <f ca="1">T42*'Input Data'!T$54</f>
        <v>3769437.9446427412</v>
      </c>
      <c r="U58" s="273">
        <f ca="1">U42*'Input Data'!U$54</f>
        <v>3778474.9856048748</v>
      </c>
      <c r="V58" s="273">
        <f ca="1">V42*'Input Data'!V$54</f>
        <v>3849330.8273791992</v>
      </c>
      <c r="W58" s="273">
        <f ca="1">W42*'Input Data'!W$54</f>
        <v>3909889.0197920497</v>
      </c>
      <c r="X58" s="273">
        <f ca="1">X42*'Input Data'!X$54</f>
        <v>3878375.8403662136</v>
      </c>
      <c r="Y58" s="273">
        <f ca="1">Y42*'Input Data'!Y$54</f>
        <v>3913212.9750844361</v>
      </c>
      <c r="Z58" s="273">
        <f ca="1">Z42*'Input Data'!Z$54</f>
        <v>4016634.4135066951</v>
      </c>
      <c r="AA58" s="273">
        <f ca="1">AA42*'Input Data'!AA$54</f>
        <v>3967529.1503488012</v>
      </c>
      <c r="AB58" s="273">
        <f ca="1">AB42*'Input Data'!AB$54</f>
        <v>1220230.8395280417</v>
      </c>
      <c r="AC58" s="273">
        <f ca="1">AC42*'Input Data'!AC$54</f>
        <v>1130505.2682610732</v>
      </c>
      <c r="AD58" s="273">
        <f ca="1">AD42*'Input Data'!AD$54</f>
        <v>986544.5418976536</v>
      </c>
    </row>
    <row r="59" spans="2:173" ht="13" thickBot="1">
      <c r="C59" s="61" t="s">
        <v>183</v>
      </c>
      <c r="D59" s="52" t="s">
        <v>193</v>
      </c>
      <c r="G59" s="273">
        <f>G43*'Input Data'!G$54</f>
        <v>19475284.842000004</v>
      </c>
      <c r="H59" s="273">
        <f ca="1">H43*'Input Data'!H$54</f>
        <v>18796476.511478372</v>
      </c>
      <c r="I59" s="273">
        <f ca="1">I43*'Input Data'!I$54</f>
        <v>18124161.086789314</v>
      </c>
      <c r="J59" s="273">
        <f ca="1">J43*'Input Data'!J$54</f>
        <v>17240868.524984635</v>
      </c>
      <c r="K59" s="273">
        <f ca="1">K43*'Input Data'!K$54</f>
        <v>16486829.957805734</v>
      </c>
      <c r="L59" s="273">
        <f ca="1">L43*'Input Data'!L$54</f>
        <v>15463552.503528265</v>
      </c>
      <c r="M59" s="273">
        <f ca="1">M43*'Input Data'!M$54</f>
        <v>14436403.115563164</v>
      </c>
      <c r="N59" s="273">
        <f ca="1">N43*'Input Data'!N$54</f>
        <v>13568507.713323634</v>
      </c>
      <c r="O59" s="273">
        <f ca="1">O43*'Input Data'!O$54</f>
        <v>13066427.033969508</v>
      </c>
      <c r="P59" s="273">
        <f ca="1">P43*'Input Data'!P$54</f>
        <v>12495870.94617841</v>
      </c>
      <c r="Q59" s="273">
        <f ca="1">Q43*'Input Data'!Q$54</f>
        <v>11601376.158024205</v>
      </c>
      <c r="R59" s="273">
        <f ca="1">R43*'Input Data'!R$54</f>
        <v>11052511.568064123</v>
      </c>
      <c r="S59" s="273">
        <f ca="1">S43*'Input Data'!S$54</f>
        <v>10055410.747616259</v>
      </c>
      <c r="T59" s="273">
        <f ca="1">T43*'Input Data'!T$54</f>
        <v>9460526.4053823035</v>
      </c>
      <c r="U59" s="273">
        <f ca="1">U43*'Input Data'!U$54</f>
        <v>8678043.5773566198</v>
      </c>
      <c r="V59" s="273">
        <f ca="1">V43*'Input Data'!V$54</f>
        <v>7998088.4741281299</v>
      </c>
      <c r="W59" s="273">
        <f ca="1">W43*'Input Data'!W$54</f>
        <v>7230105.0106319822</v>
      </c>
      <c r="X59" s="273">
        <f ca="1">X43*'Input Data'!X$54</f>
        <v>6457278.0547927693</v>
      </c>
      <c r="Y59" s="273">
        <f ca="1">Y43*'Input Data'!Y$54</f>
        <v>5560160.1685361937</v>
      </c>
      <c r="Z59" s="273">
        <f ca="1">Z43*'Input Data'!Z$54</f>
        <v>4852879.1209984878</v>
      </c>
      <c r="AA59" s="273">
        <f ca="1">AA43*'Input Data'!AA$54</f>
        <v>4439816.1249064412</v>
      </c>
      <c r="AB59" s="273">
        <f ca="1">AB43*'Input Data'!AB$54</f>
        <v>4382575.1073902082</v>
      </c>
      <c r="AC59" s="273">
        <f ca="1">AC43*'Input Data'!AC$54</f>
        <v>4483403.257065556</v>
      </c>
      <c r="AD59" s="273">
        <f ca="1">AD43*'Input Data'!AD$54</f>
        <v>4362863.2460899036</v>
      </c>
    </row>
    <row r="60" spans="2:173" ht="13" thickBot="1">
      <c r="C60" s="61" t="s">
        <v>171</v>
      </c>
      <c r="D60" s="52" t="s">
        <v>193</v>
      </c>
      <c r="G60" s="273">
        <f>G44*'Input Data'!G$54</f>
        <v>2010287.2025880003</v>
      </c>
      <c r="H60" s="273">
        <f ca="1">H44*'Input Data'!H$54</f>
        <v>2062400.2457820447</v>
      </c>
      <c r="I60" s="273">
        <f ca="1">I44*'Input Data'!I$54</f>
        <v>2054822.8940082241</v>
      </c>
      <c r="J60" s="273">
        <f ca="1">J44*'Input Data'!J$54</f>
        <v>2043920.6195518652</v>
      </c>
      <c r="K60" s="273">
        <f ca="1">K44*'Input Data'!K$54</f>
        <v>2032590.7808793038</v>
      </c>
      <c r="L60" s="273">
        <f ca="1">L44*'Input Data'!L$54</f>
        <v>2019983.920519419</v>
      </c>
      <c r="M60" s="273">
        <f ca="1">M44*'Input Data'!M$54</f>
        <v>1998095.6310588319</v>
      </c>
      <c r="N60" s="273">
        <f ca="1">N44*'Input Data'!N$54</f>
        <v>1985909.2017911144</v>
      </c>
      <c r="O60" s="273">
        <f ca="1">O44*'Input Data'!O$54</f>
        <v>1983016.5158794983</v>
      </c>
      <c r="P60" s="273">
        <f ca="1">P44*'Input Data'!P$54</f>
        <v>1976769.5926825083</v>
      </c>
      <c r="Q60" s="273">
        <f ca="1">Q44*'Input Data'!Q$54</f>
        <v>1964859.3539617467</v>
      </c>
      <c r="R60" s="273">
        <f ca="1">R44*'Input Data'!R$54</f>
        <v>1945540.7902286213</v>
      </c>
      <c r="S60" s="273">
        <f ca="1">S44*'Input Data'!S$54</f>
        <v>1928587.6546077363</v>
      </c>
      <c r="T60" s="273">
        <f ca="1">T44*'Input Data'!T$54</f>
        <v>1923584.7757003508</v>
      </c>
      <c r="U60" s="273">
        <f ca="1">U44*'Input Data'!U$54</f>
        <v>1914308.8546814611</v>
      </c>
      <c r="V60" s="273">
        <f ca="1">V44*'Input Data'!V$54</f>
        <v>1902376.9450211024</v>
      </c>
      <c r="W60" s="273">
        <f ca="1">W44*'Input Data'!W$54</f>
        <v>1892878.7112259367</v>
      </c>
      <c r="X60" s="273">
        <f ca="1">X44*'Input Data'!X$54</f>
        <v>1882120.6893322261</v>
      </c>
      <c r="Y60" s="273">
        <f ca="1">Y44*'Input Data'!Y$54</f>
        <v>1871035.338810689</v>
      </c>
      <c r="Z60" s="273">
        <f ca="1">Z44*'Input Data'!Z$54</f>
        <v>1858071.7642830731</v>
      </c>
      <c r="AA60" s="273">
        <f ca="1">AA44*'Input Data'!AA$54</f>
        <v>1855170.9886535732</v>
      </c>
      <c r="AB60" s="273">
        <f ca="1">AB44*'Input Data'!AB$54</f>
        <v>1815320.2780568555</v>
      </c>
      <c r="AC60" s="273">
        <f ca="1">AC44*'Input Data'!AC$54</f>
        <v>1817326.6541545731</v>
      </c>
      <c r="AD60" s="273">
        <f ca="1">AD44*'Input Data'!AD$54</f>
        <v>1815804.7038318256</v>
      </c>
    </row>
    <row r="61" spans="2:173" ht="13" thickBot="1">
      <c r="C61" s="61" t="s">
        <v>201</v>
      </c>
      <c r="D61" s="52" t="s">
        <v>193</v>
      </c>
      <c r="G61" s="273">
        <f>G45</f>
        <v>53926751.942439996</v>
      </c>
      <c r="H61" s="273">
        <f t="shared" ref="H61:AD61" ca="1" si="17">H45</f>
        <v>55324705.005899295</v>
      </c>
      <c r="I61" s="273">
        <f t="shared" ca="1" si="17"/>
        <v>55121439.537680939</v>
      </c>
      <c r="J61" s="273">
        <f t="shared" ca="1" si="17"/>
        <v>54828981.699089691</v>
      </c>
      <c r="K61" s="273">
        <f t="shared" ca="1" si="17"/>
        <v>54525054.280730523</v>
      </c>
      <c r="L61" s="273">
        <f t="shared" ca="1" si="17"/>
        <v>54186870.24885425</v>
      </c>
      <c r="M61" s="273">
        <f t="shared" ca="1" si="17"/>
        <v>53599708.198244862</v>
      </c>
      <c r="N61" s="273">
        <f t="shared" ca="1" si="17"/>
        <v>53272802.397253692</v>
      </c>
      <c r="O61" s="273">
        <f t="shared" ca="1" si="17"/>
        <v>53195204.949783362</v>
      </c>
      <c r="P61" s="273">
        <f t="shared" ca="1" si="17"/>
        <v>53027628.756086327</v>
      </c>
      <c r="Q61" s="273">
        <f t="shared" ca="1" si="17"/>
        <v>52708131.876116693</v>
      </c>
      <c r="R61" s="273">
        <f t="shared" ca="1" si="17"/>
        <v>52189903.737878881</v>
      </c>
      <c r="S61" s="273">
        <f t="shared" ca="1" si="17"/>
        <v>51735129.147413857</v>
      </c>
      <c r="T61" s="273">
        <f t="shared" ca="1" si="17"/>
        <v>51600924.935453847</v>
      </c>
      <c r="U61" s="273">
        <f t="shared" ca="1" si="17"/>
        <v>51352094.673201114</v>
      </c>
      <c r="V61" s="273">
        <f t="shared" ca="1" si="17"/>
        <v>51032016.461677194</v>
      </c>
      <c r="W61" s="273">
        <f t="shared" ca="1" si="17"/>
        <v>50777222.57098148</v>
      </c>
      <c r="X61" s="273">
        <f t="shared" ca="1" si="17"/>
        <v>50488634.364626408</v>
      </c>
      <c r="Y61" s="273">
        <f t="shared" ca="1" si="17"/>
        <v>50191265.437937543</v>
      </c>
      <c r="Z61" s="273">
        <f t="shared" ca="1" si="17"/>
        <v>49843512.406958632</v>
      </c>
      <c r="AA61" s="273">
        <f t="shared" ca="1" si="17"/>
        <v>49765697.949595846</v>
      </c>
      <c r="AB61" s="273">
        <f t="shared" ca="1" si="17"/>
        <v>48696686.824064843</v>
      </c>
      <c r="AC61" s="273">
        <f t="shared" ca="1" si="17"/>
        <v>48750508.659067117</v>
      </c>
      <c r="AD61" s="273">
        <f t="shared" ca="1" si="17"/>
        <v>48709681.737710878</v>
      </c>
    </row>
    <row r="62" spans="2:173" customFormat="1" ht="14" customHeight="1" thickBot="1"/>
    <row r="63" spans="2:173" s="62" customFormat="1" ht="12.5" customHeight="1" thickBot="1">
      <c r="C63" s="198" t="s">
        <v>2</v>
      </c>
      <c r="G63" s="285">
        <f>SUM(G54:G62)</f>
        <v>199528982.18702799</v>
      </c>
      <c r="H63" s="286">
        <f t="shared" ref="H63:AD63" ca="1" si="18">SUM(H54:H62)</f>
        <v>204701408.52182734</v>
      </c>
      <c r="I63" s="286">
        <f t="shared" ca="1" si="18"/>
        <v>203949326.28941947</v>
      </c>
      <c r="J63" s="286">
        <f t="shared" ca="1" si="18"/>
        <v>202867232.28663194</v>
      </c>
      <c r="K63" s="286">
        <f t="shared" ca="1" si="18"/>
        <v>201742700.83870295</v>
      </c>
      <c r="L63" s="286">
        <f t="shared" ca="1" si="18"/>
        <v>200491419.92076072</v>
      </c>
      <c r="M63" s="286">
        <f t="shared" ca="1" si="18"/>
        <v>198318920.33350596</v>
      </c>
      <c r="N63" s="286">
        <f t="shared" ca="1" si="18"/>
        <v>197109368.86983868</v>
      </c>
      <c r="O63" s="286">
        <f t="shared" ca="1" si="18"/>
        <v>196822258.31419846</v>
      </c>
      <c r="P63" s="286">
        <f t="shared" ca="1" si="18"/>
        <v>196202226.39751944</v>
      </c>
      <c r="Q63" s="286">
        <f t="shared" ca="1" si="18"/>
        <v>195020087.94163176</v>
      </c>
      <c r="R63" s="286">
        <f t="shared" ca="1" si="18"/>
        <v>193102643.83015192</v>
      </c>
      <c r="S63" s="286">
        <f t="shared" ca="1" si="18"/>
        <v>191419977.8454313</v>
      </c>
      <c r="T63" s="286">
        <f t="shared" ca="1" si="18"/>
        <v>190923422.26117927</v>
      </c>
      <c r="U63" s="286">
        <f t="shared" ca="1" si="18"/>
        <v>190002750.29084405</v>
      </c>
      <c r="V63" s="286">
        <f t="shared" ca="1" si="18"/>
        <v>188818460.90820563</v>
      </c>
      <c r="W63" s="286">
        <f t="shared" ca="1" si="18"/>
        <v>187875723.51263145</v>
      </c>
      <c r="X63" s="286">
        <f t="shared" ca="1" si="18"/>
        <v>186807947.14911762</v>
      </c>
      <c r="Y63" s="286">
        <f t="shared" ca="1" si="18"/>
        <v>185707682.12036884</v>
      </c>
      <c r="Z63" s="286">
        <f t="shared" ca="1" si="18"/>
        <v>184420995.90574691</v>
      </c>
      <c r="AA63" s="286">
        <f t="shared" ca="1" si="18"/>
        <v>184133082.41350466</v>
      </c>
      <c r="AB63" s="286">
        <f t="shared" ca="1" si="18"/>
        <v>180177741.24903995</v>
      </c>
      <c r="AC63" s="286">
        <f t="shared" ca="1" si="18"/>
        <v>180376882.03854832</v>
      </c>
      <c r="AD63" s="287">
        <f t="shared" ca="1" si="18"/>
        <v>180225822.42953026</v>
      </c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</row>
    <row r="64" spans="2:173">
      <c r="G64" s="75">
        <f>G63/('Input Data'!G54*'Gen and Trans'!G10)</f>
        <v>180.64834025675319</v>
      </c>
    </row>
    <row r="66" spans="3:173" s="6" customFormat="1" ht="12.65" customHeight="1" thickBot="1">
      <c r="C66" s="58" t="s">
        <v>205</v>
      </c>
      <c r="D66" s="52"/>
    </row>
    <row r="67" spans="3:173" ht="12.5" customHeight="1" thickBot="1">
      <c r="C67" s="61" t="s">
        <v>179</v>
      </c>
      <c r="D67" s="52" t="s">
        <v>193</v>
      </c>
      <c r="G67" s="273">
        <f>G38*'Input Data'!G$55</f>
        <v>12640571.999999996</v>
      </c>
      <c r="H67" s="273">
        <f>H38*'Input Data'!H$55</f>
        <v>12640571.999999996</v>
      </c>
      <c r="I67" s="273">
        <f>I38*'Input Data'!I$55</f>
        <v>12640571.999999996</v>
      </c>
      <c r="J67" s="273">
        <f>J38*'Input Data'!J$55</f>
        <v>12640571.999999996</v>
      </c>
      <c r="K67" s="273">
        <f>K38*'Input Data'!K$55</f>
        <v>12640571.999999996</v>
      </c>
      <c r="L67" s="273">
        <f>L38*'Input Data'!L$55</f>
        <v>12640571.999999996</v>
      </c>
      <c r="M67" s="273">
        <f>M38*'Input Data'!M$55</f>
        <v>12640571.999999996</v>
      </c>
      <c r="N67" s="273">
        <f>N38*'Input Data'!N$55</f>
        <v>12640571.999999996</v>
      </c>
      <c r="O67" s="273">
        <f>O38*'Input Data'!O$55</f>
        <v>12640571.999999996</v>
      </c>
      <c r="P67" s="273">
        <f>P38*'Input Data'!P$55</f>
        <v>12640571.999999996</v>
      </c>
      <c r="Q67" s="273">
        <f>Q38*'Input Data'!Q$55</f>
        <v>12640571.999999996</v>
      </c>
      <c r="R67" s="273">
        <f>R38*'Input Data'!R$55</f>
        <v>12640571.999999996</v>
      </c>
      <c r="S67" s="273">
        <f>S38*'Input Data'!S$55</f>
        <v>12640571.999999996</v>
      </c>
      <c r="T67" s="273">
        <f>T38*'Input Data'!T$55</f>
        <v>12640571.999999996</v>
      </c>
      <c r="U67" s="273">
        <f>U38*'Input Data'!U$55</f>
        <v>12640571.999999996</v>
      </c>
      <c r="V67" s="273">
        <f>V38*'Input Data'!V$55</f>
        <v>12640571.999999996</v>
      </c>
      <c r="W67" s="273">
        <f>W38*'Input Data'!W$55</f>
        <v>12640571.999999996</v>
      </c>
      <c r="X67" s="273">
        <f>X38*'Input Data'!X$55</f>
        <v>12640571.999999996</v>
      </c>
      <c r="Y67" s="273">
        <f>Y38*'Input Data'!Y$55</f>
        <v>12640571.999999996</v>
      </c>
      <c r="Z67" s="273">
        <f>Z38*'Input Data'!Z$55</f>
        <v>12640571.999999996</v>
      </c>
      <c r="AA67" s="273">
        <f>AA38*'Input Data'!AA$55</f>
        <v>12640571.999999996</v>
      </c>
      <c r="AB67" s="273">
        <f>AB38*'Input Data'!AB$55</f>
        <v>12640571.999999996</v>
      </c>
      <c r="AC67" s="273">
        <f>AC38*'Input Data'!AC$55</f>
        <v>12640571.999999996</v>
      </c>
      <c r="AD67" s="273">
        <f>AD38*'Input Data'!AD$55</f>
        <v>12640571.999999996</v>
      </c>
    </row>
    <row r="68" spans="3:173" ht="13" thickBot="1">
      <c r="C68" s="61" t="s">
        <v>176</v>
      </c>
      <c r="D68" s="52" t="s">
        <v>193</v>
      </c>
      <c r="G68" s="273">
        <f>G39*'Input Data'!G$55</f>
        <v>1037017.7999999998</v>
      </c>
      <c r="H68" s="273">
        <f>H39*'Input Data'!H$55</f>
        <v>1037017.7999999998</v>
      </c>
      <c r="I68" s="273">
        <f>I39*'Input Data'!I$55</f>
        <v>1037017.7999999998</v>
      </c>
      <c r="J68" s="273">
        <f>J39*'Input Data'!J$55</f>
        <v>1037017.7999999998</v>
      </c>
      <c r="K68" s="273">
        <f>K39*'Input Data'!K$55</f>
        <v>1037017.7999999998</v>
      </c>
      <c r="L68" s="273">
        <f>L39*'Input Data'!L$55</f>
        <v>1037017.7999999998</v>
      </c>
      <c r="M68" s="273">
        <f>M39*'Input Data'!M$55</f>
        <v>1037017.7999999998</v>
      </c>
      <c r="N68" s="273">
        <f>N39*'Input Data'!N$55</f>
        <v>1037017.7999999998</v>
      </c>
      <c r="O68" s="273">
        <f>O39*'Input Data'!O$55</f>
        <v>1037017.7999999998</v>
      </c>
      <c r="P68" s="273">
        <f>P39*'Input Data'!P$55</f>
        <v>1037017.7999999998</v>
      </c>
      <c r="Q68" s="273">
        <f>Q39*'Input Data'!Q$55</f>
        <v>1037017.7999999998</v>
      </c>
      <c r="R68" s="273">
        <f>R39*'Input Data'!R$55</f>
        <v>1037017.7999999998</v>
      </c>
      <c r="S68" s="273">
        <f>S39*'Input Data'!S$55</f>
        <v>1037017.7999999998</v>
      </c>
      <c r="T68" s="273">
        <f>T39*'Input Data'!T$55</f>
        <v>1037017.7999999998</v>
      </c>
      <c r="U68" s="273">
        <f>U39*'Input Data'!U$55</f>
        <v>1037017.7999999998</v>
      </c>
      <c r="V68" s="273">
        <f>V39*'Input Data'!V$55</f>
        <v>1037017.7999999998</v>
      </c>
      <c r="W68" s="273">
        <f>W39*'Input Data'!W$55</f>
        <v>1037017.7999999998</v>
      </c>
      <c r="X68" s="273">
        <f>X39*'Input Data'!X$55</f>
        <v>1037017.7999999998</v>
      </c>
      <c r="Y68" s="273">
        <f>Y39*'Input Data'!Y$55</f>
        <v>1037017.7999999998</v>
      </c>
      <c r="Z68" s="273">
        <f>Z39*'Input Data'!Z$55</f>
        <v>1037017.7999999998</v>
      </c>
      <c r="AA68" s="273">
        <f>AA39*'Input Data'!AA$55</f>
        <v>1037017.7999999998</v>
      </c>
      <c r="AB68" s="273">
        <f>AB39*'Input Data'!AB$55</f>
        <v>1037017.7999999998</v>
      </c>
      <c r="AC68" s="273">
        <f>AC39*'Input Data'!AC$55</f>
        <v>1037017.7999999998</v>
      </c>
      <c r="AD68" s="273">
        <f>AD39*'Input Data'!AD$55</f>
        <v>1037017.7999999998</v>
      </c>
    </row>
    <row r="69" spans="3:173" ht="13" thickBot="1">
      <c r="C69" s="61" t="s">
        <v>180</v>
      </c>
      <c r="D69" s="52" t="s">
        <v>193</v>
      </c>
      <c r="G69" s="273">
        <f>G40*'Input Data'!G$55</f>
        <v>46229.999999999985</v>
      </c>
      <c r="H69" s="273">
        <f>H40*'Input Data'!H$55</f>
        <v>68099.999999999985</v>
      </c>
      <c r="I69" s="273">
        <f>I40*'Input Data'!I$55</f>
        <v>50269.999999999985</v>
      </c>
      <c r="J69" s="273">
        <f>J40*'Input Data'!J$55</f>
        <v>60839.999999999985</v>
      </c>
      <c r="K69" s="273">
        <f>K40*'Input Data'!K$55</f>
        <v>46689.999999999993</v>
      </c>
      <c r="L69" s="273">
        <f>L40*'Input Data'!L$55</f>
        <v>50449.999999999985</v>
      </c>
      <c r="M69" s="273">
        <f>M40*'Input Data'!M$55</f>
        <v>47359.999999999993</v>
      </c>
      <c r="N69" s="273">
        <f>N40*'Input Data'!N$55</f>
        <v>54809.999999999985</v>
      </c>
      <c r="O69" s="273">
        <f>O40*'Input Data'!O$55</f>
        <v>50989.999999999985</v>
      </c>
      <c r="P69" s="273">
        <f>P40*'Input Data'!P$55</f>
        <v>52759.999999999985</v>
      </c>
      <c r="Q69" s="273">
        <f>Q40*'Input Data'!Q$55</f>
        <v>59929.999999999985</v>
      </c>
      <c r="R69" s="273">
        <f>R40*'Input Data'!R$55</f>
        <v>66119.999999999985</v>
      </c>
      <c r="S69" s="273">
        <f>S40*'Input Data'!S$55</f>
        <v>53919.999999999985</v>
      </c>
      <c r="T69" s="273">
        <f>T40*'Input Data'!T$55</f>
        <v>38409.999999999993</v>
      </c>
      <c r="U69" s="273">
        <f>U40*'Input Data'!U$55</f>
        <v>46979.999999999993</v>
      </c>
      <c r="V69" s="273">
        <f>V40*'Input Data'!V$55</f>
        <v>45689.999999999993</v>
      </c>
      <c r="W69" s="273">
        <f>W40*'Input Data'!W$55</f>
        <v>50449.999999999985</v>
      </c>
      <c r="X69" s="273">
        <f>X40*'Input Data'!X$55</f>
        <v>46989.999999999993</v>
      </c>
      <c r="Y69" s="273">
        <f>Y40*'Input Data'!Y$55</f>
        <v>34479.999999999985</v>
      </c>
      <c r="Z69" s="273">
        <f>Z40*'Input Data'!Z$55</f>
        <v>43739.999999999993</v>
      </c>
      <c r="AA69" s="273">
        <f>AA40*'Input Data'!AA$55</f>
        <v>49759.999999999985</v>
      </c>
      <c r="AB69" s="273">
        <f>AB40*'Input Data'!AB$55</f>
        <v>50719.999999999993</v>
      </c>
      <c r="AC69" s="273">
        <f>AC40*'Input Data'!AC$55</f>
        <v>53009.999999999985</v>
      </c>
      <c r="AD69" s="273">
        <f>AD40*'Input Data'!AD$55</f>
        <v>60419.999999999985</v>
      </c>
    </row>
    <row r="70" spans="3:173" ht="13" thickBot="1">
      <c r="C70" s="61" t="s">
        <v>181</v>
      </c>
      <c r="D70" s="52" t="s">
        <v>193</v>
      </c>
      <c r="G70" s="273">
        <f>G41*'Input Data'!G$55</f>
        <v>66919.999999999985</v>
      </c>
      <c r="H70" s="273">
        <f>H41*'Input Data'!H$55</f>
        <v>53539.999999999985</v>
      </c>
      <c r="I70" s="273">
        <f>I41*'Input Data'!I$55</f>
        <v>73369.999999999971</v>
      </c>
      <c r="J70" s="273">
        <f>J41*'Input Data'!J$55</f>
        <v>66729.999999999971</v>
      </c>
      <c r="K70" s="273">
        <f>K41*'Input Data'!K$55</f>
        <v>59489.999999999985</v>
      </c>
      <c r="L70" s="273">
        <f>L41*'Input Data'!L$55</f>
        <v>59419.999999999985</v>
      </c>
      <c r="M70" s="273">
        <f>M41*'Input Data'!M$55</f>
        <v>68850</v>
      </c>
      <c r="N70" s="273">
        <f>N41*'Input Data'!N$55</f>
        <v>53699.999999999985</v>
      </c>
      <c r="O70" s="273">
        <f>O41*'Input Data'!O$55</f>
        <v>70339.999999999971</v>
      </c>
      <c r="P70" s="273">
        <f>P41*'Input Data'!P$55</f>
        <v>72209.999999999985</v>
      </c>
      <c r="Q70" s="273">
        <f>Q41*'Input Data'!Q$55</f>
        <v>64149.999999999985</v>
      </c>
      <c r="R70" s="273">
        <f>R41*'Input Data'!R$55</f>
        <v>58749.999999999985</v>
      </c>
      <c r="S70" s="273">
        <f>S41*'Input Data'!S$55</f>
        <v>44449.999999999993</v>
      </c>
      <c r="T70" s="273">
        <f>T41*'Input Data'!T$55</f>
        <v>80549.999999999985</v>
      </c>
      <c r="U70" s="273">
        <f>U41*'Input Data'!U$55</f>
        <v>84299.999999999985</v>
      </c>
      <c r="V70" s="273">
        <f>V41*'Input Data'!V$55</f>
        <v>58570</v>
      </c>
      <c r="W70" s="273">
        <f>W41*'Input Data'!W$55</f>
        <v>57029.999999999985</v>
      </c>
      <c r="X70" s="273">
        <f>X41*'Input Data'!X$55</f>
        <v>64480</v>
      </c>
      <c r="Y70" s="273">
        <f>Y41*'Input Data'!Y$55</f>
        <v>84819.999999999985</v>
      </c>
      <c r="Z70" s="273">
        <f>Z41*'Input Data'!Z$55</f>
        <v>39769.999999999985</v>
      </c>
      <c r="AA70" s="273">
        <f>AA41*'Input Data'!AA$55</f>
        <v>62079.999999999985</v>
      </c>
      <c r="AB70" s="273">
        <f>AB41*'Input Data'!AB$55</f>
        <v>56459.999999999985</v>
      </c>
      <c r="AC70" s="273">
        <f>AC41*'Input Data'!AC$55</f>
        <v>68859.999999999985</v>
      </c>
      <c r="AD70" s="273">
        <f>AD41*'Input Data'!AD$55</f>
        <v>78759.999999999985</v>
      </c>
    </row>
    <row r="71" spans="3:173" ht="13" thickBot="1">
      <c r="C71" s="61" t="s">
        <v>182</v>
      </c>
      <c r="D71" s="52" t="s">
        <v>193</v>
      </c>
      <c r="G71" s="273">
        <f>G42*'Input Data'!G$55</f>
        <v>0</v>
      </c>
      <c r="H71" s="273">
        <f ca="1">H42*'Input Data'!H$55</f>
        <v>480528.72874084959</v>
      </c>
      <c r="I71" s="273">
        <f ca="1">I42*'Input Data'!I$55</f>
        <v>493092.73010455311</v>
      </c>
      <c r="J71" s="273">
        <f ca="1">J42*'Input Data'!J$55</f>
        <v>500780.36033397284</v>
      </c>
      <c r="K71" s="273">
        <f ca="1">K42*'Input Data'!K$55</f>
        <v>516033.06880970753</v>
      </c>
      <c r="L71" s="273">
        <f ca="1">L42*'Input Data'!L$55</f>
        <v>525986.11642875511</v>
      </c>
      <c r="M71" s="273">
        <f ca="1">M42*'Input Data'!M$55</f>
        <v>460057.24318211869</v>
      </c>
      <c r="N71" s="273">
        <f ca="1">N42*'Input Data'!N$55</f>
        <v>467472.37305224879</v>
      </c>
      <c r="O71" s="273">
        <f ca="1">O42*'Input Data'!O$55</f>
        <v>487481.29050734267</v>
      </c>
      <c r="P71" s="273">
        <f ca="1">P42*'Input Data'!P$55</f>
        <v>497657.65584135504</v>
      </c>
      <c r="Q71" s="273">
        <f ca="1">Q42*'Input Data'!Q$55</f>
        <v>503410.26150323683</v>
      </c>
      <c r="R71" s="273">
        <f ca="1">R42*'Input Data'!R$55</f>
        <v>410283.28155336221</v>
      </c>
      <c r="S71" s="273">
        <f ca="1">S42*'Input Data'!S$55</f>
        <v>413023.56619927206</v>
      </c>
      <c r="T71" s="273">
        <f ca="1">T42*'Input Data'!T$55</f>
        <v>418826.43829363782</v>
      </c>
      <c r="U71" s="273">
        <f ca="1">U42*'Input Data'!U$55</f>
        <v>419830.55395609711</v>
      </c>
      <c r="V71" s="273">
        <f ca="1">V42*'Input Data'!V$55</f>
        <v>427703.42526435538</v>
      </c>
      <c r="W71" s="273">
        <f ca="1">W42*'Input Data'!W$55</f>
        <v>434432.11331022764</v>
      </c>
      <c r="X71" s="273">
        <f ca="1">X42*'Input Data'!X$55</f>
        <v>430930.64892957918</v>
      </c>
      <c r="Y71" s="273">
        <f ca="1">Y42*'Input Data'!Y$55</f>
        <v>434801.44167604839</v>
      </c>
      <c r="Z71" s="273">
        <f ca="1">Z42*'Input Data'!Z$55</f>
        <v>446292.71261185489</v>
      </c>
      <c r="AA71" s="273">
        <f ca="1">AA42*'Input Data'!AA$55</f>
        <v>440836.57226097782</v>
      </c>
      <c r="AB71" s="273">
        <f ca="1">AB42*'Input Data'!AB$55</f>
        <v>135581.20439200458</v>
      </c>
      <c r="AC71" s="273">
        <f ca="1">AC42*'Input Data'!AC$55</f>
        <v>125611.69647345254</v>
      </c>
      <c r="AD71" s="273">
        <f ca="1">AD42*'Input Data'!AD$55</f>
        <v>109616.06021085037</v>
      </c>
    </row>
    <row r="72" spans="3:173" ht="13" thickBot="1">
      <c r="C72" s="61" t="s">
        <v>183</v>
      </c>
      <c r="D72" s="52" t="s">
        <v>193</v>
      </c>
      <c r="G72" s="273">
        <f>G43*'Input Data'!G$55</f>
        <v>2163920.5379999997</v>
      </c>
      <c r="H72" s="273">
        <f ca="1">H43*'Input Data'!H$55</f>
        <v>2088497.3901642631</v>
      </c>
      <c r="I72" s="273">
        <f ca="1">I43*'Input Data'!I$55</f>
        <v>2013795.6763099234</v>
      </c>
      <c r="J72" s="273">
        <f ca="1">J43*'Input Data'!J$55</f>
        <v>1915652.0583316258</v>
      </c>
      <c r="K72" s="273">
        <f ca="1">K43*'Input Data'!K$55</f>
        <v>1831869.9953117478</v>
      </c>
      <c r="L72" s="273">
        <f ca="1">L43*'Input Data'!L$55</f>
        <v>1718172.5003920291</v>
      </c>
      <c r="M72" s="273">
        <f ca="1">M43*'Input Data'!M$55</f>
        <v>1604044.7906181288</v>
      </c>
      <c r="N72" s="273">
        <f ca="1">N43*'Input Data'!N$55</f>
        <v>1507611.9681470699</v>
      </c>
      <c r="O72" s="273">
        <f ca="1">O43*'Input Data'!O$55</f>
        <v>1451825.2259966116</v>
      </c>
      <c r="P72" s="273">
        <f ca="1">P43*'Input Data'!P$55</f>
        <v>1388430.1051309342</v>
      </c>
      <c r="Q72" s="273">
        <f ca="1">Q43*'Input Data'!Q$55</f>
        <v>1289041.7953360225</v>
      </c>
      <c r="R72" s="273">
        <f ca="1">R43*'Input Data'!R$55</f>
        <v>1228056.8408960134</v>
      </c>
      <c r="S72" s="273">
        <f ca="1">S43*'Input Data'!S$55</f>
        <v>1117267.8608462508</v>
      </c>
      <c r="T72" s="273">
        <f ca="1">T43*'Input Data'!T$55</f>
        <v>1051169.6005980335</v>
      </c>
      <c r="U72" s="273">
        <f ca="1">U43*'Input Data'!U$55</f>
        <v>964227.06415073539</v>
      </c>
      <c r="V72" s="273">
        <f ca="1">V43*'Input Data'!V$55</f>
        <v>888676.49712534749</v>
      </c>
      <c r="W72" s="273">
        <f ca="1">W43*'Input Data'!W$55</f>
        <v>803345.00118133123</v>
      </c>
      <c r="X72" s="273">
        <f ca="1">X43*'Input Data'!X$55</f>
        <v>717475.33942141861</v>
      </c>
      <c r="Y72" s="273">
        <f ca="1">Y43*'Input Data'!Y$55</f>
        <v>617795.57428179914</v>
      </c>
      <c r="Z72" s="273">
        <f ca="1">Z43*'Input Data'!Z$55</f>
        <v>539208.79122205416</v>
      </c>
      <c r="AA72" s="273">
        <f ca="1">AA43*'Input Data'!AA$55</f>
        <v>493312.90276738227</v>
      </c>
      <c r="AB72" s="273">
        <f ca="1">AB43*'Input Data'!AB$55</f>
        <v>486952.78971002303</v>
      </c>
      <c r="AC72" s="273">
        <f ca="1">AC43*'Input Data'!AC$55</f>
        <v>498155.91745172831</v>
      </c>
      <c r="AD72" s="273">
        <f ca="1">AD43*'Input Data'!AD$55</f>
        <v>484762.58289887803</v>
      </c>
    </row>
    <row r="73" spans="3:173" ht="13" thickBot="1">
      <c r="C73" s="61" t="s">
        <v>171</v>
      </c>
      <c r="D73" s="52" t="s">
        <v>193</v>
      </c>
      <c r="G73" s="273">
        <f>G44*'Input Data'!G$55</f>
        <v>223365.24473199996</v>
      </c>
      <c r="H73" s="273">
        <f ca="1">H44*'Input Data'!H$55</f>
        <v>229155.58286467157</v>
      </c>
      <c r="I73" s="273">
        <f ca="1">I44*'Input Data'!I$55</f>
        <v>228313.65488980262</v>
      </c>
      <c r="J73" s="273">
        <f ca="1">J44*'Input Data'!J$55</f>
        <v>227102.29106131828</v>
      </c>
      <c r="K73" s="273">
        <f ca="1">K44*'Input Data'!K$55</f>
        <v>225843.42009770035</v>
      </c>
      <c r="L73" s="273">
        <f ca="1">L44*'Input Data'!L$55</f>
        <v>224442.65783549094</v>
      </c>
      <c r="M73" s="273">
        <f ca="1">M44*'Input Data'!M$55</f>
        <v>222010.6256732035</v>
      </c>
      <c r="N73" s="273">
        <f ca="1">N44*'Input Data'!N$55</f>
        <v>220656.57797679043</v>
      </c>
      <c r="O73" s="273">
        <f ca="1">O44*'Input Data'!O$55</f>
        <v>220335.16843105532</v>
      </c>
      <c r="P73" s="273">
        <f ca="1">P44*'Input Data'!P$55</f>
        <v>219641.06585361197</v>
      </c>
      <c r="Q73" s="273">
        <f ca="1">Q44*'Input Data'!Q$55</f>
        <v>218317.70599574959</v>
      </c>
      <c r="R73" s="273">
        <f ca="1">R44*'Input Data'!R$55</f>
        <v>216171.19891429119</v>
      </c>
      <c r="S73" s="273">
        <f ca="1">S44*'Input Data'!S$55</f>
        <v>214287.5171786373</v>
      </c>
      <c r="T73" s="273">
        <f ca="1">T44*'Input Data'!T$55</f>
        <v>213731.64174448335</v>
      </c>
      <c r="U73" s="273">
        <f ca="1">U44*'Input Data'!U$55</f>
        <v>212700.98385349562</v>
      </c>
      <c r="V73" s="273">
        <f ca="1">V44*'Input Data'!V$55</f>
        <v>211375.21611345577</v>
      </c>
      <c r="W73" s="273">
        <f ca="1">W44*'Input Data'!W$55</f>
        <v>210319.85680288178</v>
      </c>
      <c r="X73" s="273">
        <f ca="1">X44*'Input Data'!X$55</f>
        <v>209124.52103691397</v>
      </c>
      <c r="Y73" s="273">
        <f ca="1">Y44*'Input Data'!Y$55</f>
        <v>207892.81542340986</v>
      </c>
      <c r="Z73" s="273">
        <f ca="1">Z44*'Input Data'!Z$55</f>
        <v>206452.41825367472</v>
      </c>
      <c r="AA73" s="273">
        <f ca="1">AA44*'Input Data'!AA$55</f>
        <v>206130.10985039698</v>
      </c>
      <c r="AB73" s="273">
        <f ca="1">AB44*'Input Data'!AB$55</f>
        <v>201702.25311742834</v>
      </c>
      <c r="AC73" s="273">
        <f ca="1">AC44*'Input Data'!AC$55</f>
        <v>201925.18379495252</v>
      </c>
      <c r="AD73" s="273">
        <f ca="1">AD44*'Input Data'!AD$55</f>
        <v>201756.07820353613</v>
      </c>
    </row>
    <row r="74" spans="3:173" ht="13" thickBot="1">
      <c r="C74" s="61" t="s">
        <v>201</v>
      </c>
      <c r="D74" s="52" t="s">
        <v>193</v>
      </c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</row>
    <row r="75" spans="3:173" customFormat="1" ht="14" customHeight="1" thickBot="1"/>
    <row r="76" spans="3:173" s="62" customFormat="1" ht="12.5" customHeight="1" thickBot="1">
      <c r="C76" s="198" t="s">
        <v>2</v>
      </c>
      <c r="G76" s="285">
        <f>SUM(G67:G75)</f>
        <v>16178025.582731996</v>
      </c>
      <c r="H76" s="286">
        <f t="shared" ref="H76:AD76" ca="1" si="19">SUM(H67:H75)</f>
        <v>16597411.501769783</v>
      </c>
      <c r="I76" s="286">
        <f t="shared" ca="1" si="19"/>
        <v>16536431.861304276</v>
      </c>
      <c r="J76" s="286">
        <f t="shared" ca="1" si="19"/>
        <v>16448694.509726914</v>
      </c>
      <c r="K76" s="286">
        <f t="shared" ca="1" si="19"/>
        <v>16357516.284219153</v>
      </c>
      <c r="L76" s="286">
        <f t="shared" ca="1" si="19"/>
        <v>16256061.074656272</v>
      </c>
      <c r="M76" s="286">
        <f t="shared" ca="1" si="19"/>
        <v>16079912.459473448</v>
      </c>
      <c r="N76" s="286">
        <f t="shared" ca="1" si="19"/>
        <v>15981840.719176106</v>
      </c>
      <c r="O76" s="286">
        <f t="shared" ca="1" si="19"/>
        <v>15958561.484935006</v>
      </c>
      <c r="P76" s="286">
        <f t="shared" ca="1" si="19"/>
        <v>15908288.626825897</v>
      </c>
      <c r="Q76" s="286">
        <f t="shared" ca="1" si="19"/>
        <v>15812439.562835006</v>
      </c>
      <c r="R76" s="286">
        <f t="shared" ca="1" si="19"/>
        <v>15656971.121363664</v>
      </c>
      <c r="S76" s="286">
        <f t="shared" ca="1" si="19"/>
        <v>15520538.744224159</v>
      </c>
      <c r="T76" s="286">
        <f t="shared" ca="1" si="19"/>
        <v>15480277.480636152</v>
      </c>
      <c r="U76" s="286">
        <f t="shared" ca="1" si="19"/>
        <v>15405628.401960324</v>
      </c>
      <c r="V76" s="286">
        <f t="shared" ca="1" si="19"/>
        <v>15309604.938503155</v>
      </c>
      <c r="W76" s="286">
        <f t="shared" ca="1" si="19"/>
        <v>15233166.771294437</v>
      </c>
      <c r="X76" s="286">
        <f t="shared" ca="1" si="19"/>
        <v>15146590.309387909</v>
      </c>
      <c r="Y76" s="286">
        <f t="shared" ca="1" si="19"/>
        <v>15057379.631381255</v>
      </c>
      <c r="Z76" s="286">
        <f t="shared" ca="1" si="19"/>
        <v>14953053.722087581</v>
      </c>
      <c r="AA76" s="286">
        <f t="shared" ca="1" si="19"/>
        <v>14929709.384878755</v>
      </c>
      <c r="AB76" s="286">
        <f t="shared" ca="1" si="19"/>
        <v>14609006.047219453</v>
      </c>
      <c r="AC76" s="286">
        <f t="shared" ca="1" si="19"/>
        <v>14625152.597720131</v>
      </c>
      <c r="AD76" s="287">
        <f t="shared" ca="1" si="19"/>
        <v>14612904.521313261</v>
      </c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</row>
    <row r="77" spans="3:173">
      <c r="G77" s="75"/>
    </row>
    <row r="80" spans="3:173" s="6" customFormat="1" ht="12.65" customHeight="1" thickBot="1">
      <c r="C80" s="58" t="s">
        <v>208</v>
      </c>
      <c r="D80" s="52"/>
    </row>
    <row r="81" spans="3:173" ht="12.5" customHeight="1" thickBot="1">
      <c r="C81" s="61" t="s">
        <v>178</v>
      </c>
      <c r="D81" s="52" t="s">
        <v>193</v>
      </c>
      <c r="G81" s="273">
        <f>G54/'Gen and Trans'!G$25</f>
        <v>103</v>
      </c>
      <c r="H81" s="273">
        <f>H54/'Gen and Trans'!H$25</f>
        <v>103</v>
      </c>
      <c r="I81" s="273">
        <f>I54/'Gen and Trans'!I$25</f>
        <v>103</v>
      </c>
      <c r="J81" s="273">
        <f>J54/'Gen and Trans'!J$25</f>
        <v>103</v>
      </c>
      <c r="K81" s="273">
        <f>K54/'Gen and Trans'!K$25</f>
        <v>103</v>
      </c>
      <c r="L81" s="273">
        <f>L54/'Gen and Trans'!L$25</f>
        <v>103</v>
      </c>
      <c r="M81" s="273">
        <f>M54/'Gen and Trans'!M$25</f>
        <v>103</v>
      </c>
      <c r="N81" s="273">
        <f>N54/'Gen and Trans'!N$25</f>
        <v>103</v>
      </c>
      <c r="O81" s="273">
        <f>O54/'Gen and Trans'!O$25</f>
        <v>103</v>
      </c>
      <c r="P81" s="273">
        <f>P54/'Gen and Trans'!P$25</f>
        <v>103</v>
      </c>
      <c r="Q81" s="273">
        <f>Q54/'Gen and Trans'!Q$25</f>
        <v>103</v>
      </c>
      <c r="R81" s="273">
        <f>R54/'Gen and Trans'!R$25</f>
        <v>103</v>
      </c>
      <c r="S81" s="273">
        <f>S54/'Gen and Trans'!S$25</f>
        <v>103</v>
      </c>
      <c r="T81" s="273">
        <f>T54/'Gen and Trans'!T$25</f>
        <v>103</v>
      </c>
      <c r="U81" s="273">
        <f>U54/'Gen and Trans'!U$25</f>
        <v>103</v>
      </c>
      <c r="V81" s="273">
        <f>V54/'Gen and Trans'!V$25</f>
        <v>103</v>
      </c>
      <c r="W81" s="273">
        <f>W54/'Gen and Trans'!W$25</f>
        <v>103</v>
      </c>
      <c r="X81" s="273">
        <f>X54/'Gen and Trans'!X$25</f>
        <v>103</v>
      </c>
      <c r="Y81" s="273">
        <f>Y54/'Gen and Trans'!Y$25</f>
        <v>103</v>
      </c>
      <c r="Z81" s="273">
        <f>Z54/'Gen and Trans'!Z$25</f>
        <v>103</v>
      </c>
      <c r="AA81" s="273">
        <f>AA54/'Gen and Trans'!AA$25</f>
        <v>103</v>
      </c>
      <c r="AB81" s="273">
        <f>AB54/'Gen and Trans'!AB$25</f>
        <v>103</v>
      </c>
      <c r="AC81" s="273">
        <f>AC54/'Gen and Trans'!AC$25</f>
        <v>103</v>
      </c>
      <c r="AD81" s="273">
        <f>AD54/'Gen and Trans'!AD$25</f>
        <v>103</v>
      </c>
    </row>
    <row r="82" spans="3:173" ht="13" thickBot="1">
      <c r="C82" s="61" t="s">
        <v>175</v>
      </c>
      <c r="D82" s="52" t="s">
        <v>193</v>
      </c>
      <c r="G82" s="273">
        <f>G55/'Gen and Trans'!G$25</f>
        <v>8.4500000000000011</v>
      </c>
      <c r="H82" s="273">
        <f>H55/'Gen and Trans'!H$25</f>
        <v>8.4500000000000011</v>
      </c>
      <c r="I82" s="273">
        <f>I55/'Gen and Trans'!I$25</f>
        <v>8.4500000000000011</v>
      </c>
      <c r="J82" s="273">
        <f>J55/'Gen and Trans'!J$25</f>
        <v>8.4500000000000011</v>
      </c>
      <c r="K82" s="273">
        <f>K55/'Gen and Trans'!K$25</f>
        <v>8.4500000000000011</v>
      </c>
      <c r="L82" s="273">
        <f>L55/'Gen and Trans'!L$25</f>
        <v>8.4500000000000011</v>
      </c>
      <c r="M82" s="273">
        <f>M55/'Gen and Trans'!M$25</f>
        <v>8.4500000000000011</v>
      </c>
      <c r="N82" s="273">
        <f>N55/'Gen and Trans'!N$25</f>
        <v>8.4500000000000011</v>
      </c>
      <c r="O82" s="273">
        <f>O55/'Gen and Trans'!O$25</f>
        <v>8.4500000000000011</v>
      </c>
      <c r="P82" s="273">
        <f>P55/'Gen and Trans'!P$25</f>
        <v>8.4500000000000011</v>
      </c>
      <c r="Q82" s="273">
        <f>Q55/'Gen and Trans'!Q$25</f>
        <v>8.4500000000000011</v>
      </c>
      <c r="R82" s="273">
        <f>R55/'Gen and Trans'!R$25</f>
        <v>8.4500000000000011</v>
      </c>
      <c r="S82" s="273">
        <f>S55/'Gen and Trans'!S$25</f>
        <v>8.4500000000000011</v>
      </c>
      <c r="T82" s="273">
        <f>T55/'Gen and Trans'!T$25</f>
        <v>8.4500000000000011</v>
      </c>
      <c r="U82" s="273">
        <f>U55/'Gen and Trans'!U$25</f>
        <v>8.4500000000000011</v>
      </c>
      <c r="V82" s="273">
        <f>V55/'Gen and Trans'!V$25</f>
        <v>8.4500000000000011</v>
      </c>
      <c r="W82" s="273">
        <f>W55/'Gen and Trans'!W$25</f>
        <v>8.4500000000000011</v>
      </c>
      <c r="X82" s="273">
        <f>X55/'Gen and Trans'!X$25</f>
        <v>8.4500000000000011</v>
      </c>
      <c r="Y82" s="273">
        <f>Y55/'Gen and Trans'!Y$25</f>
        <v>8.4500000000000011</v>
      </c>
      <c r="Z82" s="273">
        <f>Z55/'Gen and Trans'!Z$25</f>
        <v>8.4500000000000011</v>
      </c>
      <c r="AA82" s="273">
        <f>AA55/'Gen and Trans'!AA$25</f>
        <v>8.4500000000000011</v>
      </c>
      <c r="AB82" s="273">
        <f>AB55/'Gen and Trans'!AB$25</f>
        <v>8.4500000000000011</v>
      </c>
      <c r="AC82" s="273">
        <f>AC55/'Gen and Trans'!AC$25</f>
        <v>8.4500000000000011</v>
      </c>
      <c r="AD82" s="273">
        <f>AD55/'Gen and Trans'!AD$25</f>
        <v>8.4500000000000011</v>
      </c>
    </row>
    <row r="83" spans="3:173" ht="13" thickBot="1">
      <c r="C83" s="61" t="s">
        <v>184</v>
      </c>
      <c r="D83" s="52" t="s">
        <v>193</v>
      </c>
      <c r="G83" s="273">
        <f>G56/'Gen and Trans'!G$25</f>
        <v>0.37669893419380068</v>
      </c>
      <c r="H83" s="273">
        <f>H56/'Gen and Trans'!H$25</f>
        <v>0.55490368632052411</v>
      </c>
      <c r="I83" s="273">
        <f>I56/'Gen and Trans'!I$25</f>
        <v>0.40961833056288904</v>
      </c>
      <c r="J83" s="273">
        <f>J56/'Gen and Trans'!J$25</f>
        <v>0.49574655324141975</v>
      </c>
      <c r="K83" s="273">
        <f>K56/'Gen and Trans'!K$25</f>
        <v>0.38044718229523161</v>
      </c>
      <c r="L83" s="273">
        <f>L56/'Gen and Trans'!L$25</f>
        <v>0.41108503634170984</v>
      </c>
      <c r="M83" s="273">
        <f>M56/'Gen and Trans'!M$25</f>
        <v>0.38590658713862003</v>
      </c>
      <c r="N83" s="273">
        <f>N56/'Gen and Trans'!N$25</f>
        <v>0.44661190965092401</v>
      </c>
      <c r="O83" s="273">
        <f>O56/'Gen and Trans'!O$25</f>
        <v>0.41548515367817213</v>
      </c>
      <c r="P83" s="273">
        <f>P56/'Gen and Trans'!P$25</f>
        <v>0.42990776050324303</v>
      </c>
      <c r="Q83" s="273">
        <f>Q56/'Gen and Trans'!Q$25</f>
        <v>0.48833154069293699</v>
      </c>
      <c r="R83" s="273">
        <f>R56/'Gen and Trans'!R$25</f>
        <v>0.53876992275349567</v>
      </c>
      <c r="S83" s="273">
        <f>S56/'Gen and Trans'!S$25</f>
        <v>0.43935986441119912</v>
      </c>
      <c r="T83" s="273">
        <f>T56/'Gen and Trans'!T$25</f>
        <v>0.31297871646947623</v>
      </c>
      <c r="U83" s="273">
        <f>U56/'Gen and Trans'!U$25</f>
        <v>0.38281020827222062</v>
      </c>
      <c r="V83" s="273">
        <f>V56/'Gen and Trans'!V$25</f>
        <v>0.3722988168573384</v>
      </c>
      <c r="W83" s="273">
        <f>W56/'Gen and Trans'!W$25</f>
        <v>0.41108503634170984</v>
      </c>
      <c r="X83" s="273">
        <f>X56/'Gen and Trans'!X$25</f>
        <v>0.38289169192659955</v>
      </c>
      <c r="Y83" s="273">
        <f>Y56/'Gen and Trans'!Y$25</f>
        <v>0.28095564029855608</v>
      </c>
      <c r="Z83" s="273">
        <f>Z56/'Gen and Trans'!Z$25</f>
        <v>0.35640950425344675</v>
      </c>
      <c r="AA83" s="273">
        <f>AA56/'Gen and Trans'!AA$25</f>
        <v>0.40546266418956356</v>
      </c>
      <c r="AB83" s="273">
        <f>AB56/'Gen and Trans'!AB$25</f>
        <v>0.41328509500994104</v>
      </c>
      <c r="AC83" s="273">
        <f>AC56/'Gen and Trans'!AC$25</f>
        <v>0.43194485186271636</v>
      </c>
      <c r="AD83" s="273">
        <f>AD56/'Gen and Trans'!AD$25</f>
        <v>0.49232423975750467</v>
      </c>
    </row>
    <row r="84" spans="3:173" ht="13" thickBot="1">
      <c r="C84" s="61" t="s">
        <v>185</v>
      </c>
      <c r="D84" s="52" t="s">
        <v>193</v>
      </c>
      <c r="G84" s="273">
        <f>G57/'Gen and Trans'!G$25</f>
        <v>0.54528861510381021</v>
      </c>
      <c r="H84" s="273">
        <f>H57/'Gen and Trans'!H$25</f>
        <v>0.43626348554479971</v>
      </c>
      <c r="I84" s="273">
        <f>I57/'Gen and Trans'!I$25</f>
        <v>0.59784557217822099</v>
      </c>
      <c r="J84" s="273">
        <f>J57/'Gen and Trans'!J$25</f>
        <v>0.54374042567061032</v>
      </c>
      <c r="K84" s="273">
        <f>K57/'Gen and Trans'!K$25</f>
        <v>0.48474625990026399</v>
      </c>
      <c r="L84" s="273">
        <f>L57/'Gen and Trans'!L$25</f>
        <v>0.48417587431961151</v>
      </c>
      <c r="M84" s="273">
        <f>M57/'Gen and Trans'!M$25</f>
        <v>0.56101496039894405</v>
      </c>
      <c r="N84" s="273">
        <f>N57/'Gen and Trans'!N$25</f>
        <v>0.43756722401486264</v>
      </c>
      <c r="O84" s="273">
        <f>O57/'Gen and Trans'!O$25</f>
        <v>0.57315602490140471</v>
      </c>
      <c r="P84" s="273">
        <f>P57/'Gen and Trans'!P$25</f>
        <v>0.58839346827026495</v>
      </c>
      <c r="Q84" s="273">
        <f>Q57/'Gen and Trans'!Q$25</f>
        <v>0.5227176428408461</v>
      </c>
      <c r="R84" s="273">
        <f>R57/'Gen and Trans'!R$25</f>
        <v>0.47871646947622309</v>
      </c>
      <c r="S84" s="273">
        <f>S57/'Gen and Trans'!S$25</f>
        <v>0.3621948437143509</v>
      </c>
      <c r="T84" s="273">
        <f>T57/'Gen and Trans'!T$25</f>
        <v>0.65635083602229394</v>
      </c>
      <c r="U84" s="273">
        <f>U57/'Gen and Trans'!U$25</f>
        <v>0.68690720641439329</v>
      </c>
      <c r="V84" s="273">
        <f>V57/'Gen and Trans'!V$25</f>
        <v>0.47724976369740241</v>
      </c>
      <c r="W84" s="273">
        <f>W57/'Gen and Trans'!W$25</f>
        <v>0.46470128092304686</v>
      </c>
      <c r="X84" s="273">
        <f>X57/'Gen and Trans'!X$25</f>
        <v>0.52540660343535095</v>
      </c>
      <c r="Y84" s="273">
        <f>Y57/'Gen and Trans'!Y$25</f>
        <v>0.69114435644209771</v>
      </c>
      <c r="Z84" s="273">
        <f>Z57/'Gen and Trans'!Z$25</f>
        <v>0.32406049346501087</v>
      </c>
      <c r="AA84" s="273">
        <f>AA57/'Gen and Trans'!AA$25</f>
        <v>0.50585052638440731</v>
      </c>
      <c r="AB84" s="273">
        <f>AB57/'Gen and Trans'!AB$25</f>
        <v>0.46005671262344772</v>
      </c>
      <c r="AC84" s="273">
        <f>AC57/'Gen and Trans'!AC$25</f>
        <v>0.56109644405332293</v>
      </c>
      <c r="AD84" s="273">
        <f>AD57/'Gen and Trans'!AD$25</f>
        <v>0.64176526188846517</v>
      </c>
    </row>
    <row r="85" spans="3:173" ht="13" thickBot="1">
      <c r="C85" s="61" t="s">
        <v>186</v>
      </c>
      <c r="D85" s="52" t="s">
        <v>193</v>
      </c>
      <c r="G85" s="273">
        <f>G58/'Gen and Trans'!G$25</f>
        <v>0</v>
      </c>
      <c r="H85" s="273">
        <f ca="1">H58/'Gen and Trans'!H$25</f>
        <v>3.915523685186677</v>
      </c>
      <c r="I85" s="273">
        <f ca="1">I58/'Gen and Trans'!I$25</f>
        <v>4.0178997596603203</v>
      </c>
      <c r="J85" s="273">
        <f ca="1">J58/'Gen and Trans'!J$25</f>
        <v>4.0805413801210282</v>
      </c>
      <c r="K85" s="273">
        <f ca="1">K58/'Gen and Trans'!K$25</f>
        <v>4.2048260226989642</v>
      </c>
      <c r="L85" s="273">
        <f ca="1">L58/'Gen and Trans'!L$25</f>
        <v>4.2859270919197163</v>
      </c>
      <c r="M85" s="273">
        <f ca="1">M58/'Gen and Trans'!M$25</f>
        <v>3.748714539797585</v>
      </c>
      <c r="N85" s="273">
        <f ca="1">N58/'Gen and Trans'!N$25</f>
        <v>3.8091357277488425</v>
      </c>
      <c r="O85" s="273">
        <f ca="1">O58/'Gen and Trans'!O$25</f>
        <v>3.9721756991895862</v>
      </c>
      <c r="P85" s="273">
        <f ca="1">P58/'Gen and Trans'!P$25</f>
        <v>4.0550964427606262</v>
      </c>
      <c r="Q85" s="273">
        <f ca="1">Q58/'Gen and Trans'!Q$25</f>
        <v>4.1019707759137329</v>
      </c>
      <c r="R85" s="273">
        <f ca="1">R58/'Gen and Trans'!R$25</f>
        <v>3.3431381111548055</v>
      </c>
      <c r="S85" s="273">
        <f ca="1">S58/'Gen and Trans'!S$25</f>
        <v>3.3654669518535263</v>
      </c>
      <c r="T85" s="273">
        <f ca="1">T58/'Gen and Trans'!T$25</f>
        <v>3.412750874267771</v>
      </c>
      <c r="U85" s="273">
        <f ca="1">U58/'Gen and Trans'!U$25</f>
        <v>3.4209327756274015</v>
      </c>
      <c r="V85" s="273">
        <f ca="1">V58/'Gen and Trans'!V$25</f>
        <v>3.4850838080925937</v>
      </c>
      <c r="W85" s="273">
        <f ca="1">W58/'Gen and Trans'!W$25</f>
        <v>3.5399116172079443</v>
      </c>
      <c r="X85" s="273">
        <f ca="1">X58/'Gen and Trans'!X$25</f>
        <v>3.5113804058666545</v>
      </c>
      <c r="Y85" s="273">
        <f ca="1">Y58/'Gen and Trans'!Y$25</f>
        <v>3.5429210396992312</v>
      </c>
      <c r="Z85" s="273">
        <f ca="1">Z58/'Gen and Trans'!Z$25</f>
        <v>3.6365561146300234</v>
      </c>
      <c r="AA85" s="273">
        <f ca="1">AA58/'Gen and Trans'!AA$25</f>
        <v>3.5920974891706425</v>
      </c>
      <c r="AB85" s="273">
        <f ca="1">AB58/'Gen and Trans'!AB$25</f>
        <v>1.1047651998957386</v>
      </c>
      <c r="AC85" s="273">
        <f ca="1">AC58/'Gen and Trans'!AC$25</f>
        <v>1.0235300061394068</v>
      </c>
      <c r="AD85" s="273">
        <f ca="1">AD58/'Gen and Trans'!AD$25</f>
        <v>0.89319171646010886</v>
      </c>
    </row>
    <row r="86" spans="3:173" ht="13" thickBot="1">
      <c r="C86" s="61" t="s">
        <v>187</v>
      </c>
      <c r="D86" s="52" t="s">
        <v>193</v>
      </c>
      <c r="G86" s="273">
        <f>G59/'Gen and Trans'!G$25</f>
        <v>17.632415322186372</v>
      </c>
      <c r="H86" s="273">
        <f ca="1">H59/'Gen and Trans'!H$25</f>
        <v>17.017839951144548</v>
      </c>
      <c r="I86" s="273">
        <f ca="1">I59/'Gen and Trans'!I$25</f>
        <v>16.409143087822461</v>
      </c>
      <c r="J86" s="273">
        <f ca="1">J59/'Gen and Trans'!J$25</f>
        <v>15.609433023138312</v>
      </c>
      <c r="K86" s="273">
        <f ca="1">K59/'Gen and Trans'!K$25</f>
        <v>14.926746156511753</v>
      </c>
      <c r="L86" s="273">
        <f ca="1">L59/'Gen and Trans'!L$25</f>
        <v>14.000297418532883</v>
      </c>
      <c r="M86" s="273">
        <f ca="1">M59/'Gen and Trans'!M$25</f>
        <v>13.070343132705332</v>
      </c>
      <c r="N86" s="273">
        <f ca="1">N59/'Gen and Trans'!N$25</f>
        <v>12.28457325500367</v>
      </c>
      <c r="O86" s="273">
        <f ca="1">O59/'Gen and Trans'!O$25</f>
        <v>11.830002493372218</v>
      </c>
      <c r="P86" s="273">
        <f ca="1">P59/'Gen and Trans'!P$25</f>
        <v>11.313435881579272</v>
      </c>
      <c r="Q86" s="273">
        <f ca="1">Q59/'Gen and Trans'!Q$25</f>
        <v>10.503583613115795</v>
      </c>
      <c r="R86" s="273">
        <f ca="1">R59/'Gen and Trans'!R$25</f>
        <v>10.006655918125336</v>
      </c>
      <c r="S86" s="273">
        <f ca="1">S59/'Gen and Trans'!S$25</f>
        <v>9.1039068221884154</v>
      </c>
      <c r="T86" s="273">
        <f ca="1">T59/'Gen and Trans'!T$25</f>
        <v>8.5653140428769738</v>
      </c>
      <c r="U86" s="273">
        <f ca="1">U59/'Gen and Trans'!U$25</f>
        <v>7.8568744838070428</v>
      </c>
      <c r="V86" s="273">
        <f ca="1">V59/'Gen and Trans'!V$25</f>
        <v>7.2412608546441426</v>
      </c>
      <c r="W86" s="273">
        <f ca="1">W59/'Gen and Trans'!W$25</f>
        <v>6.5459486423301989</v>
      </c>
      <c r="X86" s="273">
        <f ca="1">X59/'Gen and Trans'!X$25</f>
        <v>5.8462512582821518</v>
      </c>
      <c r="Y86" s="273">
        <f ca="1">Y59/'Gen and Trans'!Y$25</f>
        <v>5.0340241051611692</v>
      </c>
      <c r="Z86" s="273">
        <f ca="1">Z59/'Gen and Trans'!Z$25</f>
        <v>4.3936702782019346</v>
      </c>
      <c r="AA86" s="273">
        <f ca="1">AA59/'Gen and Trans'!AA$25</f>
        <v>4.0196938069764867</v>
      </c>
      <c r="AB86" s="273">
        <f ca="1">AB59/'Gen and Trans'!AB$25</f>
        <v>3.9678692815588077</v>
      </c>
      <c r="AC86" s="273">
        <f ca="1">AC59/'Gen and Trans'!AC$25</f>
        <v>4.0591564604456218</v>
      </c>
      <c r="AD86" s="273">
        <f ca="1">AD59/'Gen and Trans'!AD$25</f>
        <v>3.9500226760770363</v>
      </c>
    </row>
    <row r="87" spans="3:173" ht="13" thickBot="1">
      <c r="C87" s="61" t="s">
        <v>188</v>
      </c>
      <c r="D87" s="52" t="s">
        <v>193</v>
      </c>
      <c r="G87" s="273">
        <f>G60/'Gen and Trans'!G$25</f>
        <v>1.8200616402007761</v>
      </c>
      <c r="H87" s="273">
        <f ca="1">H60/'Gen and Trans'!H$25</f>
        <v>1.8672434313147521</v>
      </c>
      <c r="I87" s="273">
        <f ca="1">I60/'Gen and Trans'!I$25</f>
        <v>1.8603830945031345</v>
      </c>
      <c r="J87" s="273">
        <f ca="1">J60/'Gen and Trans'!J$25</f>
        <v>1.8505124593503988</v>
      </c>
      <c r="K87" s="273">
        <f ca="1">K60/'Gen and Trans'!K$25</f>
        <v>1.8402547186996874</v>
      </c>
      <c r="L87" s="273">
        <f ca="1">L60/'Gen and Trans'!L$25</f>
        <v>1.828840795895595</v>
      </c>
      <c r="M87" s="273">
        <f ca="1">M60/'Gen and Trans'!M$25</f>
        <v>1.8090237090805674</v>
      </c>
      <c r="N87" s="273">
        <f ca="1">N60/'Gen and Trans'!N$25</f>
        <v>1.7979904336298564</v>
      </c>
      <c r="O87" s="273">
        <f ca="1">O60/'Gen and Trans'!O$25</f>
        <v>1.7953714711959794</v>
      </c>
      <c r="P87" s="273">
        <f ca="1">P60/'Gen and Trans'!P$25</f>
        <v>1.7897156697435874</v>
      </c>
      <c r="Q87" s="273">
        <f ca="1">Q60/'Gen and Trans'!Q$25</f>
        <v>1.7789324500158863</v>
      </c>
      <c r="R87" s="273">
        <f ca="1">R60/'Gen and Trans'!R$25</f>
        <v>1.761441925901138</v>
      </c>
      <c r="S87" s="273">
        <f ca="1">S60/'Gen and Trans'!S$25</f>
        <v>1.7460929987503453</v>
      </c>
      <c r="T87" s="273">
        <f ca="1">T60/'Gen and Trans'!T$25</f>
        <v>1.7415635225749113</v>
      </c>
      <c r="U87" s="273">
        <f ca="1">U60/'Gen and Trans'!U$25</f>
        <v>1.733165345437695</v>
      </c>
      <c r="V87" s="273">
        <f ca="1">V60/'Gen and Trans'!V$25</f>
        <v>1.7223625054060805</v>
      </c>
      <c r="W87" s="273">
        <f ca="1">W60/'Gen and Trans'!W$25</f>
        <v>1.7137630520752407</v>
      </c>
      <c r="X87" s="273">
        <f ca="1">X60/'Gen and Trans'!X$25</f>
        <v>1.7040230194331509</v>
      </c>
      <c r="Y87" s="273">
        <f ca="1">Y60/'Gen and Trans'!Y$25</f>
        <v>1.6939866319824151</v>
      </c>
      <c r="Z87" s="273">
        <f ca="1">Z60/'Gen and Trans'!Z$25</f>
        <v>1.6822497494677064</v>
      </c>
      <c r="AA87" s="273">
        <f ca="1">AA60/'Gen and Trans'!AA$25</f>
        <v>1.6796234628140951</v>
      </c>
      <c r="AB87" s="273">
        <f ca="1">AB60/'Gen and Trans'!AB$25</f>
        <v>1.6435436680472311</v>
      </c>
      <c r="AC87" s="273">
        <f ca="1">AC60/'Gen and Trans'!AC$25</f>
        <v>1.6453601886750153</v>
      </c>
      <c r="AD87" s="273">
        <f ca="1">AD60/'Gen and Trans'!AD$25</f>
        <v>1.6439822545185634</v>
      </c>
    </row>
    <row r="88" spans="3:173" ht="13" thickBot="1">
      <c r="C88" s="61" t="s">
        <v>192</v>
      </c>
      <c r="D88" s="52" t="s">
        <v>193</v>
      </c>
      <c r="G88" s="273">
        <f>G61/'Gen and Trans'!G10</f>
        <v>43.941488170561584</v>
      </c>
      <c r="H88" s="273">
        <f ca="1">H61/'Gen and Trans'!H10</f>
        <v>45.080591413170445</v>
      </c>
      <c r="I88" s="273">
        <f ca="1">I61/'Gen and Trans'!I10</f>
        <v>44.91496328157568</v>
      </c>
      <c r="J88" s="273">
        <f ca="1">J61/'Gen and Trans'!J10</f>
        <v>44.676657947173894</v>
      </c>
      <c r="K88" s="273">
        <f ca="1">K61/'Gen and Trans'!K10</f>
        <v>44.429006780035301</v>
      </c>
      <c r="L88" s="273">
        <f ca="1">L61/'Gen and Trans'!L10</f>
        <v>44.153442072336503</v>
      </c>
      <c r="M88" s="273">
        <f ca="1">M61/'Gen and Trans'!M10</f>
        <v>43.675000976373703</v>
      </c>
      <c r="N88" s="273">
        <f ca="1">N61/'Gen and Trans'!N10</f>
        <v>43.408626183349377</v>
      </c>
      <c r="O88" s="273">
        <f ca="1">O61/'Gen and Trans'!O10</f>
        <v>43.345396947445785</v>
      </c>
      <c r="P88" s="273">
        <f ca="1">P61/'Gen and Trans'!P10</f>
        <v>43.208849740952324</v>
      </c>
      <c r="Q88" s="273">
        <f ca="1">Q61/'Gen and Trans'!Q10</f>
        <v>42.948512007526396</v>
      </c>
      <c r="R88" s="273">
        <f ca="1">R61/'Gen and Trans'!R10</f>
        <v>42.526240782470325</v>
      </c>
      <c r="S88" s="273">
        <f ca="1">S61/'Gen and Trans'!S10</f>
        <v>42.155673826972603</v>
      </c>
      <c r="T88" s="273">
        <f ca="1">T61/'Gen and Trans'!T10</f>
        <v>42.046319330737141</v>
      </c>
      <c r="U88" s="273">
        <f ca="1">U61/'Gen and Trans'!U10</f>
        <v>41.843563339852935</v>
      </c>
      <c r="V88" s="273">
        <f ca="1">V61/'Gen and Trans'!V10</f>
        <v>41.582751916232517</v>
      </c>
      <c r="W88" s="273">
        <f ca="1">W61/'Gen and Trans'!W10</f>
        <v>41.375136542959389</v>
      </c>
      <c r="X88" s="273">
        <f ca="1">X61/'Gen and Trans'!X10</f>
        <v>41.139984326314661</v>
      </c>
      <c r="Y88" s="273">
        <f ca="1">Y61/'Gen and Trans'!Y10</f>
        <v>40.897677257861169</v>
      </c>
      <c r="Z88" s="273">
        <f ca="1">Z61/'Gen and Trans'!Z10</f>
        <v>40.614315380006055</v>
      </c>
      <c r="AA88" s="273">
        <f ca="1">AA61/'Gen and Trans'!AA10</f>
        <v>40.550909316511721</v>
      </c>
      <c r="AB88" s="273">
        <f ca="1">AB61/'Gen and Trans'!AB10</f>
        <v>39.679839985711716</v>
      </c>
      <c r="AC88" s="273">
        <f ca="1">AC61/'Gen and Trans'!AC10</f>
        <v>39.723695983725364</v>
      </c>
      <c r="AD88" s="273">
        <f ca="1">AD61/'Gen and Trans'!AD10</f>
        <v>39.690428716233889</v>
      </c>
    </row>
    <row r="89" spans="3:173" customFormat="1" ht="14" customHeight="1" thickBot="1"/>
    <row r="90" spans="3:173" s="62" customFormat="1" ht="12.5" customHeight="1" thickBot="1">
      <c r="C90" s="198" t="s">
        <v>2</v>
      </c>
      <c r="G90" s="285">
        <f>SUM(G81:G89)</f>
        <v>175.76595268224634</v>
      </c>
      <c r="H90" s="286">
        <f t="shared" ref="H90:AD90" ca="1" si="20">SUM(H81:H89)</f>
        <v>180.32236565268175</v>
      </c>
      <c r="I90" s="286">
        <f t="shared" ca="1" si="20"/>
        <v>179.65985312630272</v>
      </c>
      <c r="J90" s="286">
        <f t="shared" ca="1" si="20"/>
        <v>178.70663178869569</v>
      </c>
      <c r="K90" s="286">
        <f t="shared" ca="1" si="20"/>
        <v>177.71602712014121</v>
      </c>
      <c r="L90" s="286">
        <f t="shared" ca="1" si="20"/>
        <v>176.61376828934601</v>
      </c>
      <c r="M90" s="286">
        <f t="shared" ca="1" si="20"/>
        <v>174.70000390549475</v>
      </c>
      <c r="N90" s="286">
        <f t="shared" ca="1" si="20"/>
        <v>173.63450473339753</v>
      </c>
      <c r="O90" s="286">
        <f t="shared" ca="1" si="20"/>
        <v>173.38158778978314</v>
      </c>
      <c r="P90" s="286">
        <f t="shared" ca="1" si="20"/>
        <v>172.83539896380933</v>
      </c>
      <c r="Q90" s="286">
        <f t="shared" ca="1" si="20"/>
        <v>171.79404803010559</v>
      </c>
      <c r="R90" s="286">
        <f t="shared" ca="1" si="20"/>
        <v>170.10496312988133</v>
      </c>
      <c r="S90" s="286">
        <f t="shared" ca="1" si="20"/>
        <v>168.62269530789044</v>
      </c>
      <c r="T90" s="286">
        <f t="shared" ca="1" si="20"/>
        <v>168.18527732294856</v>
      </c>
      <c r="U90" s="286">
        <f t="shared" ca="1" si="20"/>
        <v>167.37425335941168</v>
      </c>
      <c r="V90" s="286">
        <f t="shared" ca="1" si="20"/>
        <v>166.33100766493007</v>
      </c>
      <c r="W90" s="286">
        <f t="shared" ca="1" si="20"/>
        <v>165.50054617183753</v>
      </c>
      <c r="X90" s="286">
        <f t="shared" ca="1" si="20"/>
        <v>164.55993730525859</v>
      </c>
      <c r="Y90" s="286">
        <f t="shared" ca="1" si="20"/>
        <v>163.59070903144465</v>
      </c>
      <c r="Z90" s="286">
        <f t="shared" ca="1" si="20"/>
        <v>162.45726152002419</v>
      </c>
      <c r="AA90" s="286">
        <f t="shared" ca="1" si="20"/>
        <v>162.20363726604691</v>
      </c>
      <c r="AB90" s="286">
        <f t="shared" ca="1" si="20"/>
        <v>158.71935994284686</v>
      </c>
      <c r="AC90" s="286">
        <f t="shared" ca="1" si="20"/>
        <v>158.89478393490145</v>
      </c>
      <c r="AD90" s="287">
        <f t="shared" ca="1" si="20"/>
        <v>158.76171486493558</v>
      </c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</row>
    <row r="92" spans="3:173">
      <c r="G92" s="75"/>
      <c r="H92" s="75"/>
    </row>
    <row r="93" spans="3:173" s="6" customFormat="1" ht="12.65" customHeight="1" thickBot="1">
      <c r="C93" s="58" t="s">
        <v>209</v>
      </c>
      <c r="D93" s="52"/>
    </row>
    <row r="94" spans="3:173" ht="12.5" customHeight="1" thickBot="1">
      <c r="C94" s="61" t="s">
        <v>178</v>
      </c>
      <c r="D94" s="52" t="s">
        <v>193</v>
      </c>
      <c r="G94" s="273">
        <f>G67/'Gen and Trans'!G$26</f>
        <v>103</v>
      </c>
      <c r="H94" s="273">
        <f>H67/'Gen and Trans'!H$26</f>
        <v>103</v>
      </c>
      <c r="I94" s="273">
        <f>I67/'Gen and Trans'!I$26</f>
        <v>103</v>
      </c>
      <c r="J94" s="273">
        <f>J67/'Gen and Trans'!J$26</f>
        <v>103</v>
      </c>
      <c r="K94" s="273">
        <f>K67/'Gen and Trans'!K$26</f>
        <v>103</v>
      </c>
      <c r="L94" s="273">
        <f>L67/'Gen and Trans'!L$26</f>
        <v>103</v>
      </c>
      <c r="M94" s="273">
        <f>M67/'Gen and Trans'!M$26</f>
        <v>103</v>
      </c>
      <c r="N94" s="273">
        <f>N67/'Gen and Trans'!N$26</f>
        <v>103</v>
      </c>
      <c r="O94" s="273">
        <f>O67/'Gen and Trans'!O$26</f>
        <v>103</v>
      </c>
      <c r="P94" s="273">
        <f>P67/'Gen and Trans'!P$26</f>
        <v>103</v>
      </c>
      <c r="Q94" s="273">
        <f>Q67/'Gen and Trans'!Q$26</f>
        <v>103</v>
      </c>
      <c r="R94" s="273">
        <f>R67/'Gen and Trans'!R$26</f>
        <v>103</v>
      </c>
      <c r="S94" s="273">
        <f>S67/'Gen and Trans'!S$26</f>
        <v>103</v>
      </c>
      <c r="T94" s="273">
        <f>T67/'Gen and Trans'!T$26</f>
        <v>103</v>
      </c>
      <c r="U94" s="273">
        <f>U67/'Gen and Trans'!U$26</f>
        <v>103</v>
      </c>
      <c r="V94" s="273">
        <f>V67/'Gen and Trans'!V$26</f>
        <v>103</v>
      </c>
      <c r="W94" s="273">
        <f>W67/'Gen and Trans'!W$26</f>
        <v>103</v>
      </c>
      <c r="X94" s="273">
        <f>X67/'Gen and Trans'!X$26</f>
        <v>103</v>
      </c>
      <c r="Y94" s="273">
        <f>Y67/'Gen and Trans'!Y$26</f>
        <v>103</v>
      </c>
      <c r="Z94" s="273">
        <f>Z67/'Gen and Trans'!Z$26</f>
        <v>103</v>
      </c>
      <c r="AA94" s="273">
        <f>AA67/'Gen and Trans'!AA$26</f>
        <v>103</v>
      </c>
      <c r="AB94" s="273">
        <f>AB67/'Gen and Trans'!AB$26</f>
        <v>103</v>
      </c>
      <c r="AC94" s="273">
        <f>AC67/'Gen and Trans'!AC$26</f>
        <v>103</v>
      </c>
      <c r="AD94" s="273">
        <f>AD67/'Gen and Trans'!AD$26</f>
        <v>103</v>
      </c>
    </row>
    <row r="95" spans="3:173" ht="13" thickBot="1">
      <c r="C95" s="61" t="s">
        <v>175</v>
      </c>
      <c r="D95" s="52" t="s">
        <v>193</v>
      </c>
      <c r="G95" s="273">
        <f>G68/'Gen and Trans'!G$26</f>
        <v>8.4500000000000011</v>
      </c>
      <c r="H95" s="273">
        <f>H68/'Gen and Trans'!H$26</f>
        <v>8.4500000000000011</v>
      </c>
      <c r="I95" s="273">
        <f>I68/'Gen and Trans'!I$26</f>
        <v>8.4500000000000011</v>
      </c>
      <c r="J95" s="273">
        <f>J68/'Gen and Trans'!J$26</f>
        <v>8.4500000000000011</v>
      </c>
      <c r="K95" s="273">
        <f>K68/'Gen and Trans'!K$26</f>
        <v>8.4500000000000011</v>
      </c>
      <c r="L95" s="273">
        <f>L68/'Gen and Trans'!L$26</f>
        <v>8.4500000000000011</v>
      </c>
      <c r="M95" s="273">
        <f>M68/'Gen and Trans'!M$26</f>
        <v>8.4500000000000011</v>
      </c>
      <c r="N95" s="273">
        <f>N68/'Gen and Trans'!N$26</f>
        <v>8.4500000000000011</v>
      </c>
      <c r="O95" s="273">
        <f>O68/'Gen and Trans'!O$26</f>
        <v>8.4500000000000011</v>
      </c>
      <c r="P95" s="273">
        <f>P68/'Gen and Trans'!P$26</f>
        <v>8.4500000000000011</v>
      </c>
      <c r="Q95" s="273">
        <f>Q68/'Gen and Trans'!Q$26</f>
        <v>8.4500000000000011</v>
      </c>
      <c r="R95" s="273">
        <f>R68/'Gen and Trans'!R$26</f>
        <v>8.4500000000000011</v>
      </c>
      <c r="S95" s="273">
        <f>S68/'Gen and Trans'!S$26</f>
        <v>8.4500000000000011</v>
      </c>
      <c r="T95" s="273">
        <f>T68/'Gen and Trans'!T$26</f>
        <v>8.4500000000000011</v>
      </c>
      <c r="U95" s="273">
        <f>U68/'Gen and Trans'!U$26</f>
        <v>8.4500000000000011</v>
      </c>
      <c r="V95" s="273">
        <f>V68/'Gen and Trans'!V$26</f>
        <v>8.4500000000000011</v>
      </c>
      <c r="W95" s="273">
        <f>W68/'Gen and Trans'!W$26</f>
        <v>8.4500000000000011</v>
      </c>
      <c r="X95" s="273">
        <f>X68/'Gen and Trans'!X$26</f>
        <v>8.4500000000000011</v>
      </c>
      <c r="Y95" s="273">
        <f>Y68/'Gen and Trans'!Y$26</f>
        <v>8.4500000000000011</v>
      </c>
      <c r="Z95" s="273">
        <f>Z68/'Gen and Trans'!Z$26</f>
        <v>8.4500000000000011</v>
      </c>
      <c r="AA95" s="273">
        <f>AA68/'Gen and Trans'!AA$26</f>
        <v>8.4500000000000011</v>
      </c>
      <c r="AB95" s="273">
        <f>AB68/'Gen and Trans'!AB$26</f>
        <v>8.4500000000000011</v>
      </c>
      <c r="AC95" s="273">
        <f>AC68/'Gen and Trans'!AC$26</f>
        <v>8.4500000000000011</v>
      </c>
      <c r="AD95" s="273">
        <f>AD68/'Gen and Trans'!AD$26</f>
        <v>8.4500000000000011</v>
      </c>
    </row>
    <row r="96" spans="3:173" ht="13" thickBot="1">
      <c r="C96" s="61" t="s">
        <v>184</v>
      </c>
      <c r="D96" s="52" t="s">
        <v>193</v>
      </c>
      <c r="G96" s="273">
        <f>G69/'Gen and Trans'!G$26</f>
        <v>0.37669893419380068</v>
      </c>
      <c r="H96" s="273">
        <f>H69/'Gen and Trans'!H$26</f>
        <v>0.55490368632052411</v>
      </c>
      <c r="I96" s="273">
        <f>I69/'Gen and Trans'!I$26</f>
        <v>0.40961833056288904</v>
      </c>
      <c r="J96" s="273">
        <f>J69/'Gen and Trans'!J$26</f>
        <v>0.49574655324141975</v>
      </c>
      <c r="K96" s="273">
        <f>K69/'Gen and Trans'!K$26</f>
        <v>0.38044718229523161</v>
      </c>
      <c r="L96" s="273">
        <f>L69/'Gen and Trans'!L$26</f>
        <v>0.41108503634170984</v>
      </c>
      <c r="M96" s="273">
        <f>M69/'Gen and Trans'!M$26</f>
        <v>0.38590658713862003</v>
      </c>
      <c r="N96" s="273">
        <f>N69/'Gen and Trans'!N$26</f>
        <v>0.44661190965092401</v>
      </c>
      <c r="O96" s="273">
        <f>O69/'Gen and Trans'!O$26</f>
        <v>0.41548515367817213</v>
      </c>
      <c r="P96" s="273">
        <f>P69/'Gen and Trans'!P$26</f>
        <v>0.42990776050324303</v>
      </c>
      <c r="Q96" s="273">
        <f>Q69/'Gen and Trans'!Q$26</f>
        <v>0.48833154069293699</v>
      </c>
      <c r="R96" s="273">
        <f>R69/'Gen and Trans'!R$26</f>
        <v>0.53876992275349567</v>
      </c>
      <c r="S96" s="273">
        <f>S69/'Gen and Trans'!S$26</f>
        <v>0.43935986441119912</v>
      </c>
      <c r="T96" s="273">
        <f>T69/'Gen and Trans'!T$26</f>
        <v>0.31297871646947623</v>
      </c>
      <c r="U96" s="273">
        <f>U69/'Gen and Trans'!U$26</f>
        <v>0.38281020827222062</v>
      </c>
      <c r="V96" s="273">
        <f>V69/'Gen and Trans'!V$26</f>
        <v>0.37229881685733845</v>
      </c>
      <c r="W96" s="273">
        <f>W69/'Gen and Trans'!W$26</f>
        <v>0.41108503634170984</v>
      </c>
      <c r="X96" s="273">
        <f>X69/'Gen and Trans'!X$26</f>
        <v>0.38289169192659955</v>
      </c>
      <c r="Y96" s="273">
        <f>Y69/'Gen and Trans'!Y$26</f>
        <v>0.28095564029855608</v>
      </c>
      <c r="Z96" s="273">
        <f>Z69/'Gen and Trans'!Z$26</f>
        <v>0.35640950425344681</v>
      </c>
      <c r="AA96" s="273">
        <f>AA69/'Gen and Trans'!AA$26</f>
        <v>0.40546266418956356</v>
      </c>
      <c r="AB96" s="273">
        <f>AB69/'Gen and Trans'!AB$26</f>
        <v>0.41328509500994104</v>
      </c>
      <c r="AC96" s="273">
        <f>AC69/'Gen and Trans'!AC$26</f>
        <v>0.43194485186271631</v>
      </c>
      <c r="AD96" s="273">
        <f>AD69/'Gen and Trans'!AD$26</f>
        <v>0.49232423975750467</v>
      </c>
    </row>
    <row r="97" spans="2:173" ht="13" thickBot="1">
      <c r="C97" s="61" t="s">
        <v>185</v>
      </c>
      <c r="D97" s="52" t="s">
        <v>193</v>
      </c>
      <c r="G97" s="273">
        <f>G70/'Gen and Trans'!G$26</f>
        <v>0.54528861510381021</v>
      </c>
      <c r="H97" s="273">
        <f>H70/'Gen and Trans'!H$26</f>
        <v>0.43626348554479971</v>
      </c>
      <c r="I97" s="273">
        <f>I70/'Gen and Trans'!I$26</f>
        <v>0.59784557217822099</v>
      </c>
      <c r="J97" s="273">
        <f>J70/'Gen and Trans'!J$26</f>
        <v>0.54374042567061032</v>
      </c>
      <c r="K97" s="273">
        <f>K70/'Gen and Trans'!K$26</f>
        <v>0.48474625990026399</v>
      </c>
      <c r="L97" s="273">
        <f>L70/'Gen and Trans'!L$26</f>
        <v>0.48417587431961145</v>
      </c>
      <c r="M97" s="273">
        <f>M70/'Gen and Trans'!M$26</f>
        <v>0.56101496039894405</v>
      </c>
      <c r="N97" s="273">
        <f>N70/'Gen and Trans'!N$26</f>
        <v>0.43756722401486259</v>
      </c>
      <c r="O97" s="273">
        <f>O70/'Gen and Trans'!O$26</f>
        <v>0.57315602490140471</v>
      </c>
      <c r="P97" s="273">
        <f>P70/'Gen and Trans'!P$26</f>
        <v>0.58839346827026495</v>
      </c>
      <c r="Q97" s="273">
        <f>Q70/'Gen and Trans'!Q$26</f>
        <v>0.5227176428408461</v>
      </c>
      <c r="R97" s="273">
        <f>R70/'Gen and Trans'!R$26</f>
        <v>0.47871646947622304</v>
      </c>
      <c r="S97" s="273">
        <f>S70/'Gen and Trans'!S$26</f>
        <v>0.3621948437143509</v>
      </c>
      <c r="T97" s="273">
        <f>T70/'Gen and Trans'!T$26</f>
        <v>0.65635083602229394</v>
      </c>
      <c r="U97" s="273">
        <f>U70/'Gen and Trans'!U$26</f>
        <v>0.68690720641439329</v>
      </c>
      <c r="V97" s="273">
        <f>V70/'Gen and Trans'!V$26</f>
        <v>0.47724976369740241</v>
      </c>
      <c r="W97" s="273">
        <f>W70/'Gen and Trans'!W$26</f>
        <v>0.46470128092304686</v>
      </c>
      <c r="X97" s="273">
        <f>X70/'Gen and Trans'!X$26</f>
        <v>0.52540660343535095</v>
      </c>
      <c r="Y97" s="273">
        <f>Y70/'Gen and Trans'!Y$26</f>
        <v>0.69114435644209771</v>
      </c>
      <c r="Z97" s="273">
        <f>Z70/'Gen and Trans'!Z$26</f>
        <v>0.32406049346501087</v>
      </c>
      <c r="AA97" s="273">
        <f>AA70/'Gen and Trans'!AA$26</f>
        <v>0.50585052638440731</v>
      </c>
      <c r="AB97" s="273">
        <f>AB70/'Gen and Trans'!AB$26</f>
        <v>0.46005671262344772</v>
      </c>
      <c r="AC97" s="273">
        <f>AC70/'Gen and Trans'!AC$26</f>
        <v>0.56109644405332293</v>
      </c>
      <c r="AD97" s="273">
        <f>AD70/'Gen and Trans'!AD$26</f>
        <v>0.64176526188846517</v>
      </c>
    </row>
    <row r="98" spans="2:173" ht="13" thickBot="1">
      <c r="C98" s="61" t="s">
        <v>186</v>
      </c>
      <c r="D98" s="52" t="s">
        <v>193</v>
      </c>
      <c r="G98" s="273">
        <f>G71/'Gen and Trans'!G$26</f>
        <v>0</v>
      </c>
      <c r="H98" s="273">
        <f ca="1">H71/'Gen and Trans'!H$26</f>
        <v>3.9155236851866766</v>
      </c>
      <c r="I98" s="273">
        <f ca="1">I71/'Gen and Trans'!I$26</f>
        <v>4.0178997596603212</v>
      </c>
      <c r="J98" s="273">
        <f ca="1">J71/'Gen and Trans'!J$26</f>
        <v>4.0805413801210273</v>
      </c>
      <c r="K98" s="273">
        <f ca="1">K71/'Gen and Trans'!K$26</f>
        <v>4.2048260226989642</v>
      </c>
      <c r="L98" s="273">
        <f ca="1">L71/'Gen and Trans'!L$26</f>
        <v>4.2859270919197163</v>
      </c>
      <c r="M98" s="273">
        <f ca="1">M71/'Gen and Trans'!M$26</f>
        <v>3.748714539797585</v>
      </c>
      <c r="N98" s="273">
        <f ca="1">N71/'Gen and Trans'!N$26</f>
        <v>3.809135727748842</v>
      </c>
      <c r="O98" s="273">
        <f ca="1">O71/'Gen and Trans'!O$26</f>
        <v>3.9721756991895862</v>
      </c>
      <c r="P98" s="273">
        <f ca="1">P71/'Gen and Trans'!P$26</f>
        <v>4.0550964427606271</v>
      </c>
      <c r="Q98" s="273">
        <f ca="1">Q71/'Gen and Trans'!Q$26</f>
        <v>4.1019707759137329</v>
      </c>
      <c r="R98" s="273">
        <f ca="1">R71/'Gen and Trans'!R$26</f>
        <v>3.3431381111548051</v>
      </c>
      <c r="S98" s="273">
        <f ca="1">S71/'Gen and Trans'!S$26</f>
        <v>3.3654669518535263</v>
      </c>
      <c r="T98" s="273">
        <f ca="1">T71/'Gen and Trans'!T$26</f>
        <v>3.412750874267771</v>
      </c>
      <c r="U98" s="273">
        <f ca="1">U71/'Gen and Trans'!U$26</f>
        <v>3.4209327756274015</v>
      </c>
      <c r="V98" s="273">
        <f ca="1">V71/'Gen and Trans'!V$26</f>
        <v>3.4850838080925937</v>
      </c>
      <c r="W98" s="273">
        <f ca="1">W71/'Gen and Trans'!W$26</f>
        <v>3.5399116172079443</v>
      </c>
      <c r="X98" s="273">
        <f ca="1">X71/'Gen and Trans'!X$26</f>
        <v>3.5113804058666545</v>
      </c>
      <c r="Y98" s="273">
        <f ca="1">Y71/'Gen and Trans'!Y$26</f>
        <v>3.5429210396992317</v>
      </c>
      <c r="Z98" s="273">
        <f ca="1">Z71/'Gen and Trans'!Z$26</f>
        <v>3.6365561146300234</v>
      </c>
      <c r="AA98" s="273">
        <f ca="1">AA71/'Gen and Trans'!AA$26</f>
        <v>3.5920974891706425</v>
      </c>
      <c r="AB98" s="273">
        <f ca="1">AB71/'Gen and Trans'!AB$26</f>
        <v>1.1047651998957386</v>
      </c>
      <c r="AC98" s="273">
        <f ca="1">AC71/'Gen and Trans'!AC$26</f>
        <v>1.0235300061394068</v>
      </c>
      <c r="AD98" s="273">
        <f ca="1">AD71/'Gen and Trans'!AD$26</f>
        <v>0.89319171646010875</v>
      </c>
    </row>
    <row r="99" spans="2:173" ht="13" thickBot="1">
      <c r="C99" s="61" t="s">
        <v>187</v>
      </c>
      <c r="D99" s="52" t="s">
        <v>193</v>
      </c>
      <c r="G99" s="273">
        <f>G72/'Gen and Trans'!G$26</f>
        <v>17.632415322186372</v>
      </c>
      <c r="H99" s="273">
        <f ca="1">H72/'Gen and Trans'!H$26</f>
        <v>17.017839951144548</v>
      </c>
      <c r="I99" s="273">
        <f ca="1">I72/'Gen and Trans'!I$26</f>
        <v>16.409143087822464</v>
      </c>
      <c r="J99" s="273">
        <f ca="1">J72/'Gen and Trans'!J$26</f>
        <v>15.609433023138312</v>
      </c>
      <c r="K99" s="273">
        <f ca="1">K72/'Gen and Trans'!K$26</f>
        <v>14.926746156511751</v>
      </c>
      <c r="L99" s="273">
        <f ca="1">L72/'Gen and Trans'!L$26</f>
        <v>14.000297418532883</v>
      </c>
      <c r="M99" s="273">
        <f ca="1">M72/'Gen and Trans'!M$26</f>
        <v>13.070343132705332</v>
      </c>
      <c r="N99" s="273">
        <f ca="1">N72/'Gen and Trans'!N$26</f>
        <v>12.28457325500367</v>
      </c>
      <c r="O99" s="273">
        <f ca="1">O72/'Gen and Trans'!O$26</f>
        <v>11.830002493372216</v>
      </c>
      <c r="P99" s="273">
        <f ca="1">P72/'Gen and Trans'!P$26</f>
        <v>11.313435881579272</v>
      </c>
      <c r="Q99" s="273">
        <f ca="1">Q72/'Gen and Trans'!Q$26</f>
        <v>10.503583613115795</v>
      </c>
      <c r="R99" s="273">
        <f ca="1">R72/'Gen and Trans'!R$26</f>
        <v>10.006655918125336</v>
      </c>
      <c r="S99" s="273">
        <f ca="1">S72/'Gen and Trans'!S$26</f>
        <v>9.1039068221884154</v>
      </c>
      <c r="T99" s="273">
        <f ca="1">T72/'Gen and Trans'!T$26</f>
        <v>8.5653140428769738</v>
      </c>
      <c r="U99" s="273">
        <f ca="1">U72/'Gen and Trans'!U$26</f>
        <v>7.8568744838070437</v>
      </c>
      <c r="V99" s="273">
        <f ca="1">V72/'Gen and Trans'!V$26</f>
        <v>7.2412608546441426</v>
      </c>
      <c r="W99" s="273">
        <f ca="1">W72/'Gen and Trans'!W$26</f>
        <v>6.5459486423301998</v>
      </c>
      <c r="X99" s="273">
        <f ca="1">X72/'Gen and Trans'!X$26</f>
        <v>5.8462512582821518</v>
      </c>
      <c r="Y99" s="273">
        <f ca="1">Y72/'Gen and Trans'!Y$26</f>
        <v>5.0340241051611692</v>
      </c>
      <c r="Z99" s="273">
        <f ca="1">Z72/'Gen and Trans'!Z$26</f>
        <v>4.3936702782019355</v>
      </c>
      <c r="AA99" s="273">
        <f ca="1">AA72/'Gen and Trans'!AA$26</f>
        <v>4.0196938069764867</v>
      </c>
      <c r="AB99" s="273">
        <f ca="1">AB72/'Gen and Trans'!AB$26</f>
        <v>3.9678692815588081</v>
      </c>
      <c r="AC99" s="273">
        <f ca="1">AC72/'Gen and Trans'!AC$26</f>
        <v>4.059156460445621</v>
      </c>
      <c r="AD99" s="273">
        <f ca="1">AD72/'Gen and Trans'!AD$26</f>
        <v>3.9500226760770358</v>
      </c>
    </row>
    <row r="100" spans="2:173" ht="13" thickBot="1">
      <c r="C100" s="61" t="s">
        <v>188</v>
      </c>
      <c r="D100" s="52" t="s">
        <v>193</v>
      </c>
      <c r="G100" s="273">
        <f>G73/'Gen and Trans'!G$26</f>
        <v>1.8200616402007759</v>
      </c>
      <c r="H100" s="273">
        <f ca="1">H73/'Gen and Trans'!H$26</f>
        <v>1.8672434313147519</v>
      </c>
      <c r="I100" s="273">
        <f ca="1">I73/'Gen and Trans'!I$26</f>
        <v>1.8603830945031345</v>
      </c>
      <c r="J100" s="273">
        <f ca="1">J73/'Gen and Trans'!J$26</f>
        <v>1.8505124593503988</v>
      </c>
      <c r="K100" s="273">
        <f ca="1">K73/'Gen and Trans'!K$26</f>
        <v>1.8402547186996872</v>
      </c>
      <c r="L100" s="273">
        <f ca="1">L73/'Gen and Trans'!L$26</f>
        <v>1.828840795895595</v>
      </c>
      <c r="M100" s="273">
        <f ca="1">M73/'Gen and Trans'!M$26</f>
        <v>1.8090237090805674</v>
      </c>
      <c r="N100" s="273">
        <f ca="1">N73/'Gen and Trans'!N$26</f>
        <v>1.7979904336298562</v>
      </c>
      <c r="O100" s="273">
        <f ca="1">O73/'Gen and Trans'!O$26</f>
        <v>1.7953714711959794</v>
      </c>
      <c r="P100" s="273">
        <f ca="1">P73/'Gen and Trans'!P$26</f>
        <v>1.7897156697435874</v>
      </c>
      <c r="Q100" s="273">
        <f ca="1">Q73/'Gen and Trans'!Q$26</f>
        <v>1.7789324500158865</v>
      </c>
      <c r="R100" s="273">
        <f ca="1">R73/'Gen and Trans'!R$26</f>
        <v>1.7614419259011378</v>
      </c>
      <c r="S100" s="273">
        <f ca="1">S73/'Gen and Trans'!S$26</f>
        <v>1.7460929987503451</v>
      </c>
      <c r="T100" s="273">
        <f ca="1">T73/'Gen and Trans'!T$26</f>
        <v>1.7415635225749111</v>
      </c>
      <c r="U100" s="273">
        <f ca="1">U73/'Gen and Trans'!U$26</f>
        <v>1.733165345437695</v>
      </c>
      <c r="V100" s="273">
        <f ca="1">V73/'Gen and Trans'!V$26</f>
        <v>1.7223625054060805</v>
      </c>
      <c r="W100" s="273">
        <f ca="1">W73/'Gen and Trans'!W$26</f>
        <v>1.7137630520752407</v>
      </c>
      <c r="X100" s="273">
        <f ca="1">X73/'Gen and Trans'!X$26</f>
        <v>1.7040230194331509</v>
      </c>
      <c r="Y100" s="273">
        <f ca="1">Y73/'Gen and Trans'!Y$26</f>
        <v>1.6939866319824151</v>
      </c>
      <c r="Z100" s="273">
        <f ca="1">Z73/'Gen and Trans'!Z$26</f>
        <v>1.6822497494677062</v>
      </c>
      <c r="AA100" s="273">
        <f ca="1">AA73/'Gen and Trans'!AA$26</f>
        <v>1.6796234628140954</v>
      </c>
      <c r="AB100" s="273">
        <f ca="1">AB73/'Gen and Trans'!AB$26</f>
        <v>1.6435436680472311</v>
      </c>
      <c r="AC100" s="273">
        <f ca="1">AC73/'Gen and Trans'!AC$26</f>
        <v>1.6453601886750153</v>
      </c>
      <c r="AD100" s="273">
        <f ca="1">AD73/'Gen and Trans'!AD$26</f>
        <v>1.6439822545185634</v>
      </c>
    </row>
    <row r="101" spans="2:173" ht="13" thickBot="1">
      <c r="C101" s="61" t="s">
        <v>192</v>
      </c>
      <c r="D101" s="52" t="s">
        <v>193</v>
      </c>
      <c r="G101" s="273">
        <f>G74/'Gen and Trans'!G$26</f>
        <v>0</v>
      </c>
      <c r="H101" s="273">
        <f>H74/'Gen and Trans'!H$26</f>
        <v>0</v>
      </c>
      <c r="I101" s="273">
        <f>I74/'Gen and Trans'!I$26</f>
        <v>0</v>
      </c>
      <c r="J101" s="273">
        <f>J74/'Gen and Trans'!J$26</f>
        <v>0</v>
      </c>
      <c r="K101" s="273">
        <f>K74/'Gen and Trans'!K$26</f>
        <v>0</v>
      </c>
      <c r="L101" s="273">
        <f>L74/'Gen and Trans'!L$26</f>
        <v>0</v>
      </c>
      <c r="M101" s="273">
        <f>M74/'Gen and Trans'!M$26</f>
        <v>0</v>
      </c>
      <c r="N101" s="273">
        <f>N74/'Gen and Trans'!N$26</f>
        <v>0</v>
      </c>
      <c r="O101" s="273">
        <f>O74/'Gen and Trans'!O$26</f>
        <v>0</v>
      </c>
      <c r="P101" s="273">
        <f>P74/'Gen and Trans'!P$26</f>
        <v>0</v>
      </c>
      <c r="Q101" s="273">
        <f>Q74/'Gen and Trans'!Q$26</f>
        <v>0</v>
      </c>
      <c r="R101" s="273">
        <f>R74/'Gen and Trans'!R$26</f>
        <v>0</v>
      </c>
      <c r="S101" s="273">
        <f>S74/'Gen and Trans'!S$26</f>
        <v>0</v>
      </c>
      <c r="T101" s="273">
        <f>T74/'Gen and Trans'!T$26</f>
        <v>0</v>
      </c>
      <c r="U101" s="273">
        <f>U74/'Gen and Trans'!U$26</f>
        <v>0</v>
      </c>
      <c r="V101" s="273">
        <f>V74/'Gen and Trans'!V$26</f>
        <v>0</v>
      </c>
      <c r="W101" s="273">
        <f>W74/'Gen and Trans'!W$26</f>
        <v>0</v>
      </c>
      <c r="X101" s="273">
        <f>X74/'Gen and Trans'!X$26</f>
        <v>0</v>
      </c>
      <c r="Y101" s="273">
        <f>Y74/'Gen and Trans'!Y$26</f>
        <v>0</v>
      </c>
      <c r="Z101" s="273">
        <f>Z74/'Gen and Trans'!Z$26</f>
        <v>0</v>
      </c>
      <c r="AA101" s="273">
        <f>AA74/'Gen and Trans'!AA$26</f>
        <v>0</v>
      </c>
      <c r="AB101" s="273">
        <f>AB74/'Gen and Trans'!AB$26</f>
        <v>0</v>
      </c>
      <c r="AC101" s="273">
        <f>AC74/'Gen and Trans'!AC$26</f>
        <v>0</v>
      </c>
      <c r="AD101" s="273">
        <f>AD74/'Gen and Trans'!AD$26</f>
        <v>0</v>
      </c>
    </row>
    <row r="102" spans="2:173" customFormat="1" ht="14" customHeight="1" thickBot="1"/>
    <row r="103" spans="2:173" s="62" customFormat="1" ht="12.5" customHeight="1" thickBot="1">
      <c r="C103" s="198" t="s">
        <v>2</v>
      </c>
      <c r="G103" s="285">
        <f>SUM(G94:G102)</f>
        <v>131.82446451168477</v>
      </c>
      <c r="H103" s="286">
        <f t="shared" ref="H103:AD103" ca="1" si="21">SUM(H94:H102)</f>
        <v>135.2417742395113</v>
      </c>
      <c r="I103" s="286">
        <f t="shared" ca="1" si="21"/>
        <v>134.74488984472703</v>
      </c>
      <c r="J103" s="286">
        <f t="shared" ca="1" si="21"/>
        <v>134.02997384152178</v>
      </c>
      <c r="K103" s="286">
        <f t="shared" ca="1" si="21"/>
        <v>133.2870203401059</v>
      </c>
      <c r="L103" s="286">
        <f t="shared" ca="1" si="21"/>
        <v>132.46032621700951</v>
      </c>
      <c r="M103" s="286">
        <f t="shared" ca="1" si="21"/>
        <v>131.02500292912106</v>
      </c>
      <c r="N103" s="286">
        <f t="shared" ca="1" si="21"/>
        <v>130.22587855004815</v>
      </c>
      <c r="O103" s="286">
        <f t="shared" ca="1" si="21"/>
        <v>130.03619084233736</v>
      </c>
      <c r="P103" s="286">
        <f t="shared" ca="1" si="21"/>
        <v>129.62654922285699</v>
      </c>
      <c r="Q103" s="286">
        <f t="shared" ca="1" si="21"/>
        <v>128.84553602257918</v>
      </c>
      <c r="R103" s="286">
        <f t="shared" ca="1" si="21"/>
        <v>127.578722347411</v>
      </c>
      <c r="S103" s="286">
        <f t="shared" ca="1" si="21"/>
        <v>126.46702148091784</v>
      </c>
      <c r="T103" s="286">
        <f t="shared" ca="1" si="21"/>
        <v>126.13895799221143</v>
      </c>
      <c r="U103" s="286">
        <f t="shared" ca="1" si="21"/>
        <v>125.53069001955876</v>
      </c>
      <c r="V103" s="286">
        <f t="shared" ca="1" si="21"/>
        <v>124.74825574869756</v>
      </c>
      <c r="W103" s="286">
        <f t="shared" ca="1" si="21"/>
        <v>124.12540962887815</v>
      </c>
      <c r="X103" s="286">
        <f t="shared" ca="1" si="21"/>
        <v>123.41995297894393</v>
      </c>
      <c r="Y103" s="286">
        <f t="shared" ca="1" si="21"/>
        <v>122.69303177358347</v>
      </c>
      <c r="Z103" s="286">
        <f t="shared" ca="1" si="21"/>
        <v>121.84294614001813</v>
      </c>
      <c r="AA103" s="286">
        <f t="shared" ca="1" si="21"/>
        <v>121.65272794953519</v>
      </c>
      <c r="AB103" s="286">
        <f t="shared" ca="1" si="21"/>
        <v>119.03951995713516</v>
      </c>
      <c r="AC103" s="286">
        <f t="shared" ca="1" si="21"/>
        <v>119.17108795117608</v>
      </c>
      <c r="AD103" s="287">
        <f t="shared" ca="1" si="21"/>
        <v>119.07128614870169</v>
      </c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</row>
    <row r="106" spans="2:173" s="128" customFormat="1" ht="13">
      <c r="B106" s="144">
        <v>3</v>
      </c>
      <c r="C106" s="143" t="s">
        <v>225</v>
      </c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102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/>
      <c r="CT106" s="102"/>
      <c r="CU106" s="102"/>
      <c r="CV106" s="102"/>
      <c r="CW106" s="102"/>
      <c r="CX106" s="102"/>
      <c r="CY106" s="102"/>
      <c r="CZ106" s="102"/>
      <c r="DA106" s="102"/>
      <c r="DB106" s="102"/>
      <c r="DC106" s="102"/>
      <c r="DD106" s="102"/>
      <c r="DE106" s="102"/>
      <c r="DF106" s="102"/>
      <c r="DG106" s="102"/>
      <c r="DH106" s="102"/>
      <c r="DI106" s="102"/>
      <c r="DJ106" s="102"/>
      <c r="DK106" s="102"/>
      <c r="DL106" s="102"/>
      <c r="DM106" s="102"/>
      <c r="DN106" s="102"/>
      <c r="DO106" s="102"/>
      <c r="DP106" s="102"/>
      <c r="DQ106" s="102"/>
      <c r="DR106" s="102"/>
      <c r="DS106" s="102"/>
      <c r="DT106" s="102"/>
      <c r="DU106" s="102"/>
      <c r="DV106" s="102"/>
      <c r="DW106" s="102"/>
      <c r="DX106" s="102"/>
      <c r="DY106" s="102"/>
      <c r="DZ106" s="102"/>
      <c r="EA106" s="102"/>
      <c r="EB106" s="102"/>
      <c r="EC106" s="102"/>
      <c r="ED106" s="102"/>
      <c r="EE106" s="102"/>
      <c r="EF106" s="102"/>
      <c r="EG106" s="102"/>
      <c r="EH106" s="102"/>
      <c r="EI106" s="102"/>
      <c r="EJ106" s="102"/>
      <c r="EK106" s="102"/>
      <c r="EL106" s="102"/>
      <c r="EM106" s="102"/>
      <c r="EN106" s="102"/>
      <c r="EO106" s="102"/>
      <c r="EP106" s="102"/>
      <c r="EQ106" s="102"/>
      <c r="ER106" s="102"/>
      <c r="ES106" s="102"/>
      <c r="ET106" s="102"/>
      <c r="EU106" s="102"/>
      <c r="EV106" s="102"/>
      <c r="EW106" s="102"/>
      <c r="EX106" s="102"/>
      <c r="EY106" s="102"/>
      <c r="EZ106" s="102"/>
      <c r="FA106" s="102"/>
      <c r="FB106" s="102"/>
      <c r="FC106" s="102"/>
      <c r="FD106" s="102"/>
      <c r="FE106" s="102"/>
      <c r="FF106" s="102"/>
      <c r="FG106" s="102"/>
      <c r="FH106" s="102"/>
      <c r="FI106" s="102"/>
      <c r="FJ106" s="102"/>
      <c r="FK106" s="102"/>
      <c r="FL106" s="102"/>
      <c r="FM106" s="102"/>
      <c r="FN106" s="102"/>
      <c r="FO106" s="102"/>
      <c r="FP106" s="102"/>
      <c r="FQ106" s="102"/>
    </row>
    <row r="107" spans="2:173" customFormat="1" ht="13" thickBot="1"/>
    <row r="108" spans="2:173" ht="12.5" customHeight="1" thickBot="1">
      <c r="C108" s="61" t="s">
        <v>226</v>
      </c>
      <c r="G108" s="273">
        <f>G90*'Gen and Trans'!G11*'Input Data'!G54</f>
        <v>145602230.24458802</v>
      </c>
      <c r="H108" s="273">
        <f ca="1">H90*'Gen and Trans'!H11*'Input Data'!H54</f>
        <v>149376703.51592809</v>
      </c>
      <c r="I108" s="273">
        <f ca="1">I90*'Gen and Trans'!I11*'Input Data'!I54</f>
        <v>148827886.75173852</v>
      </c>
      <c r="J108" s="273">
        <f ca="1">J90*'Gen and Trans'!J11*'Input Data'!J54</f>
        <v>148038250.58754227</v>
      </c>
      <c r="K108" s="273">
        <f ca="1">K90*'Gen and Trans'!K11*'Input Data'!K54</f>
        <v>147217646.55797243</v>
      </c>
      <c r="L108" s="273">
        <f ca="1">L90*'Gen and Trans'!L11*'Input Data'!L54</f>
        <v>146304549.67190647</v>
      </c>
      <c r="M108" s="273">
        <f ca="1">M90*'Gen and Trans'!M11*'Input Data'!M54</f>
        <v>144719212.13526109</v>
      </c>
      <c r="N108" s="273">
        <f ca="1">N90*'Gen and Trans'!N11*'Input Data'!N54</f>
        <v>143836566.47258499</v>
      </c>
      <c r="O108" s="273">
        <f ca="1">O90*'Gen and Trans'!O11*'Input Data'!O54</f>
        <v>143627053.36441508</v>
      </c>
      <c r="P108" s="273">
        <f ca="1">P90*'Gen and Trans'!P11*'Input Data'!P54</f>
        <v>143174597.64143312</v>
      </c>
      <c r="Q108" s="273">
        <f ca="1">Q90*'Gen and Trans'!Q11*'Input Data'!Q54</f>
        <v>142311956.06551507</v>
      </c>
      <c r="R108" s="273">
        <f ca="1">R90*'Gen and Trans'!R11*'Input Data'!R54</f>
        <v>140912740.092273</v>
      </c>
      <c r="S108" s="273">
        <f ca="1">S90*'Gen and Trans'!S11*'Input Data'!S54</f>
        <v>139684848.69801745</v>
      </c>
      <c r="T108" s="273">
        <f ca="1">T90*'Gen and Trans'!T11*'Input Data'!T54</f>
        <v>139322497.32572541</v>
      </c>
      <c r="U108" s="273">
        <f ca="1">U90*'Gen and Trans'!U11*'Input Data'!U54</f>
        <v>138650655.61764297</v>
      </c>
      <c r="V108" s="273">
        <f ca="1">V90*'Gen and Trans'!V11*'Input Data'!V54</f>
        <v>137786444.44652843</v>
      </c>
      <c r="W108" s="273">
        <f ca="1">W90*'Gen and Trans'!W11*'Input Data'!W54</f>
        <v>137098500.94164997</v>
      </c>
      <c r="X108" s="273">
        <f ca="1">X90*'Gen and Trans'!X11*'Input Data'!X54</f>
        <v>136319312.78449124</v>
      </c>
      <c r="Y108" s="273">
        <f ca="1">Y90*'Gen and Trans'!Y11*'Input Data'!Y54</f>
        <v>135516416.68243134</v>
      </c>
      <c r="Z108" s="273">
        <f ca="1">Z90*'Gen and Trans'!Z11*'Input Data'!Z54</f>
        <v>134577483.49878827</v>
      </c>
      <c r="AA108" s="273">
        <f ca="1">AA90*'Gen and Trans'!AA11*'Input Data'!AA54</f>
        <v>134367384.46390879</v>
      </c>
      <c r="AB108" s="273">
        <f ca="1">AB90*'Gen and Trans'!AB11*'Input Data'!AB54</f>
        <v>131481054.4249751</v>
      </c>
      <c r="AC108" s="273">
        <f ca="1">AC90*'Gen and Trans'!AC11*'Input Data'!AC54</f>
        <v>131626373.37948121</v>
      </c>
      <c r="AD108" s="273">
        <f ca="1">AD90*'Gen and Trans'!AD11*'Input Data'!AD54</f>
        <v>131516140.69181938</v>
      </c>
    </row>
    <row r="109" spans="2:173" ht="13" thickBot="1">
      <c r="C109" s="61" t="s">
        <v>227</v>
      </c>
      <c r="G109" s="273">
        <f>G103*'Gen and Trans'!G10*'Input Data'!G55</f>
        <v>16178025.582731998</v>
      </c>
      <c r="H109" s="273">
        <f ca="1">H103*'Gen and Trans'!H10*'Input Data'!H55</f>
        <v>16597411.501769781</v>
      </c>
      <c r="I109" s="273">
        <f ca="1">I103*'Gen and Trans'!I10*'Input Data'!I55</f>
        <v>16536431.861304276</v>
      </c>
      <c r="J109" s="273">
        <f ca="1">J103*'Gen and Trans'!J10*'Input Data'!J55</f>
        <v>16448694.509726914</v>
      </c>
      <c r="K109" s="273">
        <f ca="1">K103*'Gen and Trans'!K10*'Input Data'!K55</f>
        <v>16357516.284219151</v>
      </c>
      <c r="L109" s="273">
        <f ca="1">L103*'Gen and Trans'!L10*'Input Data'!L55</f>
        <v>16256061.07465627</v>
      </c>
      <c r="M109" s="273">
        <f ca="1">M103*'Gen and Trans'!M10*'Input Data'!M55</f>
        <v>16079912.459473448</v>
      </c>
      <c r="N109" s="273">
        <f ca="1">N103*'Gen and Trans'!N10*'Input Data'!N55</f>
        <v>15981840.719176106</v>
      </c>
      <c r="O109" s="273">
        <f ca="1">O103*'Gen and Trans'!O10*'Input Data'!O55</f>
        <v>15958561.484935006</v>
      </c>
      <c r="P109" s="273">
        <f ca="1">P103*'Gen and Trans'!P10*'Input Data'!P55</f>
        <v>15908288.626825899</v>
      </c>
      <c r="Q109" s="273">
        <f ca="1">Q103*'Gen and Trans'!Q10*'Input Data'!Q55</f>
        <v>15812439.562835004</v>
      </c>
      <c r="R109" s="273">
        <f ca="1">R103*'Gen and Trans'!R10*'Input Data'!R55</f>
        <v>15656971.121363664</v>
      </c>
      <c r="S109" s="273">
        <f ca="1">S103*'Gen and Trans'!S10*'Input Data'!S55</f>
        <v>15520538.744224157</v>
      </c>
      <c r="T109" s="273">
        <f ca="1">T103*'Gen and Trans'!T10*'Input Data'!T55</f>
        <v>15480277.480636152</v>
      </c>
      <c r="U109" s="273">
        <f ca="1">U103*'Gen and Trans'!U10*'Input Data'!U55</f>
        <v>15405628.401960324</v>
      </c>
      <c r="V109" s="273">
        <f ca="1">V103*'Gen and Trans'!V10*'Input Data'!V55</f>
        <v>15309604.938503155</v>
      </c>
      <c r="W109" s="273">
        <f ca="1">W103*'Gen and Trans'!W10*'Input Data'!W55</f>
        <v>15233166.771294439</v>
      </c>
      <c r="X109" s="273">
        <f ca="1">X103*'Gen and Trans'!X10*'Input Data'!X55</f>
        <v>15146590.309387909</v>
      </c>
      <c r="Y109" s="273">
        <f ca="1">Y103*'Gen and Trans'!Y10*'Input Data'!Y55</f>
        <v>15057379.631381255</v>
      </c>
      <c r="Z109" s="273">
        <f ca="1">Z103*'Gen and Trans'!Z10*'Input Data'!Z55</f>
        <v>14953053.722087583</v>
      </c>
      <c r="AA109" s="273">
        <f ca="1">AA103*'Gen and Trans'!AA10*'Input Data'!AA55</f>
        <v>14929709.384878755</v>
      </c>
      <c r="AB109" s="273">
        <f ca="1">AB103*'Gen and Trans'!AB10*'Input Data'!AB55</f>
        <v>14609006.047219452</v>
      </c>
      <c r="AC109" s="273">
        <f ca="1">AC103*'Gen and Trans'!AC10*'Input Data'!AC55</f>
        <v>14625152.597720131</v>
      </c>
      <c r="AD109" s="273">
        <f ca="1">AD103*'Gen and Trans'!AD10*'Input Data'!AD55</f>
        <v>14612904.521313261</v>
      </c>
    </row>
    <row r="110" spans="2:173" customFormat="1" ht="13" thickBot="1"/>
    <row r="111" spans="2:173" ht="13.5" thickBot="1">
      <c r="C111" s="198" t="s">
        <v>228</v>
      </c>
      <c r="D111" s="62"/>
      <c r="E111" s="62"/>
      <c r="F111" s="62"/>
      <c r="G111" s="285">
        <f>SUM(G108:G109)</f>
        <v>161780255.82732001</v>
      </c>
      <c r="H111" s="285">
        <f t="shared" ref="H111:J111" ca="1" si="22">SUM(H108:H109)</f>
        <v>165974115.01769787</v>
      </c>
      <c r="I111" s="285">
        <f t="shared" ca="1" si="22"/>
        <v>165364318.6130428</v>
      </c>
      <c r="J111" s="285">
        <f t="shared" ca="1" si="22"/>
        <v>164486945.09726918</v>
      </c>
      <c r="K111" s="285">
        <f t="shared" ref="K111" ca="1" si="23">SUM(K108:K109)</f>
        <v>163575162.84219158</v>
      </c>
      <c r="L111" s="285">
        <f t="shared" ref="L111" ca="1" si="24">SUM(L108:L109)</f>
        <v>162560610.74656275</v>
      </c>
      <c r="M111" s="285">
        <f t="shared" ref="M111" ca="1" si="25">SUM(M108:M109)</f>
        <v>160799124.59473455</v>
      </c>
      <c r="N111" s="285">
        <f t="shared" ref="N111" ca="1" si="26">SUM(N108:N109)</f>
        <v>159818407.19176111</v>
      </c>
      <c r="O111" s="285">
        <f t="shared" ref="O111" ca="1" si="27">SUM(O108:O109)</f>
        <v>159585614.84935009</v>
      </c>
      <c r="P111" s="285">
        <f t="shared" ref="P111" ca="1" si="28">SUM(P108:P109)</f>
        <v>159082886.26825902</v>
      </c>
      <c r="Q111" s="285">
        <f t="shared" ref="Q111" ca="1" si="29">SUM(Q108:Q109)</f>
        <v>158124395.62835008</v>
      </c>
      <c r="R111" s="285">
        <f t="shared" ref="R111" ca="1" si="30">SUM(R108:R109)</f>
        <v>156569711.21363667</v>
      </c>
      <c r="S111" s="285">
        <f t="shared" ref="S111" ca="1" si="31">SUM(S108:S109)</f>
        <v>155205387.44224161</v>
      </c>
      <c r="T111" s="285">
        <f t="shared" ref="T111" ca="1" si="32">SUM(T108:T109)</f>
        <v>154802774.80636156</v>
      </c>
      <c r="U111" s="285">
        <f t="shared" ref="U111" ca="1" si="33">SUM(U108:U109)</f>
        <v>154056284.01960328</v>
      </c>
      <c r="V111" s="285">
        <f t="shared" ref="V111" ca="1" si="34">SUM(V108:V109)</f>
        <v>153096049.38503158</v>
      </c>
      <c r="W111" s="285">
        <f t="shared" ref="W111" ca="1" si="35">SUM(W108:W109)</f>
        <v>152331667.71294442</v>
      </c>
      <c r="X111" s="285">
        <f t="shared" ref="X111" ca="1" si="36">SUM(X108:X109)</f>
        <v>151465903.09387916</v>
      </c>
      <c r="Y111" s="285">
        <f t="shared" ref="Y111" ca="1" si="37">SUM(Y108:Y109)</f>
        <v>150573796.31381258</v>
      </c>
      <c r="Z111" s="285">
        <f t="shared" ref="Z111" ca="1" si="38">SUM(Z108:Z109)</f>
        <v>149530537.22087586</v>
      </c>
      <c r="AA111" s="285">
        <f t="shared" ref="AA111" ca="1" si="39">SUM(AA108:AA109)</f>
        <v>149297093.84878755</v>
      </c>
      <c r="AB111" s="285">
        <f t="shared" ref="AB111" ca="1" si="40">SUM(AB108:AB109)</f>
        <v>146090060.47219455</v>
      </c>
      <c r="AC111" s="285">
        <f t="shared" ref="AC111" ca="1" si="41">SUM(AC108:AC109)</f>
        <v>146251525.97720134</v>
      </c>
      <c r="AD111" s="285">
        <f t="shared" ref="AD111" ca="1" si="42">SUM(AD108:AD109)</f>
        <v>146129045.21313265</v>
      </c>
    </row>
    <row r="112" spans="2:173">
      <c r="V112" s="52"/>
      <c r="W112" s="52"/>
      <c r="X112" s="52"/>
      <c r="Y112" s="52"/>
      <c r="Z112" s="52"/>
      <c r="AA112" s="52"/>
      <c r="AB112" s="52"/>
      <c r="AC112" s="52"/>
      <c r="AD112" s="52"/>
    </row>
    <row r="113" spans="3:30">
      <c r="C113" s="61" t="s">
        <v>229</v>
      </c>
      <c r="G113" s="75">
        <f>G111-G21/1000</f>
        <v>0</v>
      </c>
      <c r="H113" s="75">
        <f t="shared" ref="H113:J113" ca="1" si="43">H111-H21/1000</f>
        <v>0</v>
      </c>
      <c r="I113" s="75">
        <f t="shared" ca="1" si="43"/>
        <v>0</v>
      </c>
      <c r="J113" s="75">
        <f t="shared" ca="1" si="43"/>
        <v>0</v>
      </c>
      <c r="K113" s="75">
        <f t="shared" ref="K113:AD113" ca="1" si="44">K111-K21/1000</f>
        <v>0</v>
      </c>
      <c r="L113" s="75">
        <f t="shared" ca="1" si="44"/>
        <v>0</v>
      </c>
      <c r="M113" s="75">
        <f t="shared" ca="1" si="44"/>
        <v>0</v>
      </c>
      <c r="N113" s="75">
        <f t="shared" ca="1" si="44"/>
        <v>0</v>
      </c>
      <c r="O113" s="75">
        <f t="shared" ca="1" si="44"/>
        <v>0</v>
      </c>
      <c r="P113" s="75">
        <f t="shared" ca="1" si="44"/>
        <v>0</v>
      </c>
      <c r="Q113" s="75">
        <f t="shared" ca="1" si="44"/>
        <v>0</v>
      </c>
      <c r="R113" s="75">
        <f t="shared" ca="1" si="44"/>
        <v>0</v>
      </c>
      <c r="S113" s="75">
        <f t="shared" ca="1" si="44"/>
        <v>0</v>
      </c>
      <c r="T113" s="75">
        <f t="shared" ca="1" si="44"/>
        <v>0</v>
      </c>
      <c r="U113" s="75">
        <f t="shared" ca="1" si="44"/>
        <v>0</v>
      </c>
      <c r="V113" s="75">
        <f t="shared" ca="1" si="44"/>
        <v>0</v>
      </c>
      <c r="W113" s="75">
        <f t="shared" ca="1" si="44"/>
        <v>0</v>
      </c>
      <c r="X113" s="75">
        <f t="shared" ca="1" si="44"/>
        <v>0</v>
      </c>
      <c r="Y113" s="75">
        <f t="shared" ca="1" si="44"/>
        <v>0</v>
      </c>
      <c r="Z113" s="75">
        <f t="shared" ca="1" si="44"/>
        <v>0</v>
      </c>
      <c r="AA113" s="75">
        <f t="shared" ca="1" si="44"/>
        <v>0</v>
      </c>
      <c r="AB113" s="75">
        <f t="shared" ca="1" si="44"/>
        <v>0</v>
      </c>
      <c r="AC113" s="75">
        <f t="shared" ca="1" si="44"/>
        <v>0</v>
      </c>
      <c r="AD113" s="75">
        <f t="shared" ca="1" si="44"/>
        <v>0</v>
      </c>
    </row>
  </sheetData>
  <sheetProtection algorithmName="SHA-512" hashValue="j3iy8qR0la2wRyfaA32OsbUjYHhwv2zO19A7fz0ZijOGKr8WycQHLmTpzFcq9U1LijnTXGxYgfJpiDgVyji2SA==" saltValue="P4bJguGEMmkSHIJDfX70hQ==" spinCount="100000" sheet="1" objects="1" scenarios="1"/>
  <hyperlinks>
    <hyperlink ref="B1" location="Control!A1" display="Go to Control Page" xr:uid="{31782D3D-7E26-4635-9ABD-F34555FCBA2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37D7-4934-4D8F-AAE7-D16F3BDC5DC3}">
  <sheetPr codeName="Sheet1">
    <tabColor theme="9" tint="-0.249977111117893"/>
  </sheetPr>
  <dimension ref="A1:FQ34"/>
  <sheetViews>
    <sheetView showGridLines="0" zoomScale="77" zoomScaleNormal="77" workbookViewId="0">
      <pane ySplit="4" topLeftCell="A11" activePane="bottomLeft" state="frozen"/>
      <selection activeCell="G34" sqref="G34"/>
      <selection pane="bottomLeft"/>
    </sheetView>
  </sheetViews>
  <sheetFormatPr defaultColWidth="8.81640625" defaultRowHeight="12.5"/>
  <cols>
    <col min="1" max="2" width="8.81640625" style="52"/>
    <col min="3" max="3" width="25.1796875" style="6" customWidth="1"/>
    <col min="4" max="4" width="23.54296875" style="52" customWidth="1"/>
    <col min="5" max="5" width="15.81640625" style="52" customWidth="1"/>
    <col min="6" max="6" width="16.453125" style="52" customWidth="1"/>
    <col min="7" max="7" width="18.81640625" style="52" bestFit="1" customWidth="1"/>
    <col min="8" max="20" width="16.453125" style="52" customWidth="1"/>
    <col min="21" max="21" width="15.1796875" style="52" customWidth="1"/>
    <col min="22" max="24" width="15.1796875" style="6" customWidth="1"/>
    <col min="25" max="29" width="15.81640625" style="6" customWidth="1"/>
    <col min="30" max="30" width="17.1796875" style="6" customWidth="1"/>
    <col min="31" max="173" width="8.81640625" style="6"/>
    <col min="174" max="16384" width="8.81640625" style="52"/>
  </cols>
  <sheetData>
    <row r="1" spans="1:173" s="101" customFormat="1" ht="15.65" customHeight="1">
      <c r="A1" s="128"/>
      <c r="B1" s="209" t="s">
        <v>212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</row>
    <row r="2" spans="1:173" s="101" customFormat="1" ht="16.399999999999999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</row>
    <row r="3" spans="1:173" customFormat="1">
      <c r="A3" s="8"/>
      <c r="B3" s="8"/>
      <c r="C3" s="8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/>
      <c r="Q3" s="11"/>
      <c r="R3" s="9"/>
      <c r="S3" s="11"/>
      <c r="T3" s="9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173" s="101" customFormat="1">
      <c r="A4" s="134"/>
      <c r="B4" s="134" t="s">
        <v>26</v>
      </c>
      <c r="C4" s="134" t="s">
        <v>27</v>
      </c>
      <c r="D4" s="134" t="s">
        <v>28</v>
      </c>
      <c r="E4" s="134" t="s">
        <v>31</v>
      </c>
      <c r="F4" s="135"/>
      <c r="G4" s="135">
        <f>'Input Data'!F10</f>
        <v>2024</v>
      </c>
      <c r="H4" s="135">
        <f t="shared" ref="H4:AD4" si="0">G4+1</f>
        <v>2025</v>
      </c>
      <c r="I4" s="135">
        <f t="shared" si="0"/>
        <v>2026</v>
      </c>
      <c r="J4" s="135">
        <f t="shared" si="0"/>
        <v>2027</v>
      </c>
      <c r="K4" s="135">
        <f t="shared" si="0"/>
        <v>2028</v>
      </c>
      <c r="L4" s="135">
        <f t="shared" si="0"/>
        <v>2029</v>
      </c>
      <c r="M4" s="135">
        <f t="shared" si="0"/>
        <v>2030</v>
      </c>
      <c r="N4" s="135">
        <f t="shared" si="0"/>
        <v>2031</v>
      </c>
      <c r="O4" s="135">
        <f t="shared" si="0"/>
        <v>2032</v>
      </c>
      <c r="P4" s="135">
        <f t="shared" si="0"/>
        <v>2033</v>
      </c>
      <c r="Q4" s="135">
        <f t="shared" si="0"/>
        <v>2034</v>
      </c>
      <c r="R4" s="135">
        <f t="shared" si="0"/>
        <v>2035</v>
      </c>
      <c r="S4" s="135">
        <f t="shared" si="0"/>
        <v>2036</v>
      </c>
      <c r="T4" s="135">
        <f t="shared" si="0"/>
        <v>2037</v>
      </c>
      <c r="U4" s="135">
        <f t="shared" si="0"/>
        <v>2038</v>
      </c>
      <c r="V4" s="135">
        <f t="shared" si="0"/>
        <v>2039</v>
      </c>
      <c r="W4" s="135">
        <f t="shared" si="0"/>
        <v>2040</v>
      </c>
      <c r="X4" s="135">
        <f t="shared" si="0"/>
        <v>2041</v>
      </c>
      <c r="Y4" s="135">
        <f t="shared" si="0"/>
        <v>2042</v>
      </c>
      <c r="Z4" s="135">
        <f t="shared" si="0"/>
        <v>2043</v>
      </c>
      <c r="AA4" s="135">
        <f t="shared" si="0"/>
        <v>2044</v>
      </c>
      <c r="AB4" s="135">
        <f t="shared" si="0"/>
        <v>2045</v>
      </c>
      <c r="AC4" s="135">
        <f t="shared" si="0"/>
        <v>2046</v>
      </c>
      <c r="AD4" s="135">
        <f t="shared" si="0"/>
        <v>2047</v>
      </c>
    </row>
    <row r="5" spans="1:173" customFormat="1"/>
    <row r="6" spans="1:173">
      <c r="V6" s="52"/>
      <c r="W6" s="52"/>
      <c r="X6" s="52"/>
      <c r="Y6" s="52"/>
      <c r="Z6" s="52"/>
      <c r="AA6" s="52"/>
      <c r="AB6" s="52"/>
      <c r="AC6" s="52"/>
      <c r="AD6" s="52"/>
    </row>
    <row r="7" spans="1:173" customFormat="1"/>
    <row r="8" spans="1:173">
      <c r="G8" s="75"/>
    </row>
    <row r="9" spans="1:173" s="128" customFormat="1" ht="13">
      <c r="B9" s="144">
        <v>1</v>
      </c>
      <c r="C9" s="143" t="s">
        <v>230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</row>
    <row r="11" spans="1:173" s="6" customFormat="1" ht="12.65" customHeight="1" thickBot="1">
      <c r="C11" s="58" t="s">
        <v>208</v>
      </c>
      <c r="D11" s="52"/>
    </row>
    <row r="12" spans="1:173" ht="12.5" customHeight="1" thickBot="1">
      <c r="C12" s="61" t="s">
        <v>178</v>
      </c>
      <c r="D12" s="52" t="s">
        <v>193</v>
      </c>
      <c r="G12" s="273">
        <f>'Tariff Calculation'!G81</f>
        <v>103</v>
      </c>
      <c r="H12" s="273">
        <f>'Tariff Calculation'!H81</f>
        <v>103</v>
      </c>
      <c r="I12" s="273">
        <f>'Tariff Calculation'!I81</f>
        <v>103</v>
      </c>
      <c r="J12" s="273">
        <f>'Tariff Calculation'!J81</f>
        <v>103</v>
      </c>
      <c r="K12" s="273">
        <f>'Tariff Calculation'!K81</f>
        <v>103</v>
      </c>
      <c r="L12" s="273">
        <f>'Tariff Calculation'!L81</f>
        <v>103</v>
      </c>
      <c r="M12" s="273">
        <f>'Tariff Calculation'!M81</f>
        <v>103</v>
      </c>
      <c r="N12" s="273">
        <f>'Tariff Calculation'!N81</f>
        <v>103</v>
      </c>
      <c r="O12" s="273">
        <f>'Tariff Calculation'!O81</f>
        <v>103</v>
      </c>
      <c r="P12" s="273">
        <f>'Tariff Calculation'!P81</f>
        <v>103</v>
      </c>
      <c r="Q12" s="273">
        <f>'Tariff Calculation'!Q81</f>
        <v>103</v>
      </c>
      <c r="R12" s="273">
        <f>'Tariff Calculation'!R81</f>
        <v>103</v>
      </c>
      <c r="S12" s="273">
        <f>'Tariff Calculation'!S81</f>
        <v>103</v>
      </c>
      <c r="T12" s="273">
        <f>'Tariff Calculation'!T81</f>
        <v>103</v>
      </c>
      <c r="U12" s="273">
        <f>'Tariff Calculation'!U81</f>
        <v>103</v>
      </c>
      <c r="V12" s="273">
        <f>'Tariff Calculation'!V81</f>
        <v>103</v>
      </c>
      <c r="W12" s="273">
        <f>'Tariff Calculation'!W81</f>
        <v>103</v>
      </c>
      <c r="X12" s="273">
        <f>'Tariff Calculation'!X81</f>
        <v>103</v>
      </c>
      <c r="Y12" s="273">
        <f>'Tariff Calculation'!Y81</f>
        <v>103</v>
      </c>
      <c r="Z12" s="273">
        <f>'Tariff Calculation'!Z81</f>
        <v>103</v>
      </c>
      <c r="AA12" s="273">
        <f>'Tariff Calculation'!AA81</f>
        <v>103</v>
      </c>
      <c r="AB12" s="273">
        <f>'Tariff Calculation'!AB81</f>
        <v>103</v>
      </c>
      <c r="AC12" s="273">
        <f>'Tariff Calculation'!AC81</f>
        <v>103</v>
      </c>
      <c r="AD12" s="273">
        <f>'Tariff Calculation'!AD81</f>
        <v>103</v>
      </c>
    </row>
    <row r="13" spans="1:173" ht="13" thickBot="1">
      <c r="C13" s="61" t="s">
        <v>175</v>
      </c>
      <c r="D13" s="52" t="s">
        <v>193</v>
      </c>
      <c r="G13" s="273">
        <f>'Tariff Calculation'!G82</f>
        <v>8.4500000000000011</v>
      </c>
      <c r="H13" s="273">
        <f>'Tariff Calculation'!H82</f>
        <v>8.4500000000000011</v>
      </c>
      <c r="I13" s="273">
        <f>'Tariff Calculation'!I82</f>
        <v>8.4500000000000011</v>
      </c>
      <c r="J13" s="273">
        <f>'Tariff Calculation'!J82</f>
        <v>8.4500000000000011</v>
      </c>
      <c r="K13" s="273">
        <f>'Tariff Calculation'!K82</f>
        <v>8.4500000000000011</v>
      </c>
      <c r="L13" s="273">
        <f>'Tariff Calculation'!L82</f>
        <v>8.4500000000000011</v>
      </c>
      <c r="M13" s="273">
        <f>'Tariff Calculation'!M82</f>
        <v>8.4500000000000011</v>
      </c>
      <c r="N13" s="273">
        <f>'Tariff Calculation'!N82</f>
        <v>8.4500000000000011</v>
      </c>
      <c r="O13" s="273">
        <f>'Tariff Calculation'!O82</f>
        <v>8.4500000000000011</v>
      </c>
      <c r="P13" s="273">
        <f>'Tariff Calculation'!P82</f>
        <v>8.4500000000000011</v>
      </c>
      <c r="Q13" s="273">
        <f>'Tariff Calculation'!Q82</f>
        <v>8.4500000000000011</v>
      </c>
      <c r="R13" s="273">
        <f>'Tariff Calculation'!R82</f>
        <v>8.4500000000000011</v>
      </c>
      <c r="S13" s="273">
        <f>'Tariff Calculation'!S82</f>
        <v>8.4500000000000011</v>
      </c>
      <c r="T13" s="273">
        <f>'Tariff Calculation'!T82</f>
        <v>8.4500000000000011</v>
      </c>
      <c r="U13" s="273">
        <f>'Tariff Calculation'!U82</f>
        <v>8.4500000000000011</v>
      </c>
      <c r="V13" s="273">
        <f>'Tariff Calculation'!V82</f>
        <v>8.4500000000000011</v>
      </c>
      <c r="W13" s="273">
        <f>'Tariff Calculation'!W82</f>
        <v>8.4500000000000011</v>
      </c>
      <c r="X13" s="273">
        <f>'Tariff Calculation'!X82</f>
        <v>8.4500000000000011</v>
      </c>
      <c r="Y13" s="273">
        <f>'Tariff Calculation'!Y82</f>
        <v>8.4500000000000011</v>
      </c>
      <c r="Z13" s="273">
        <f>'Tariff Calculation'!Z82</f>
        <v>8.4500000000000011</v>
      </c>
      <c r="AA13" s="273">
        <f>'Tariff Calculation'!AA82</f>
        <v>8.4500000000000011</v>
      </c>
      <c r="AB13" s="273">
        <f>'Tariff Calculation'!AB82</f>
        <v>8.4500000000000011</v>
      </c>
      <c r="AC13" s="273">
        <f>'Tariff Calculation'!AC82</f>
        <v>8.4500000000000011</v>
      </c>
      <c r="AD13" s="273">
        <f>'Tariff Calculation'!AD82</f>
        <v>8.4500000000000011</v>
      </c>
    </row>
    <row r="14" spans="1:173" ht="13" thickBot="1">
      <c r="C14" s="61" t="s">
        <v>184</v>
      </c>
      <c r="D14" s="52" t="s">
        <v>193</v>
      </c>
      <c r="G14" s="273">
        <f>'Tariff Calculation'!G83</f>
        <v>0.37669893419380068</v>
      </c>
      <c r="H14" s="273">
        <f>'Tariff Calculation'!H83</f>
        <v>0.55490368632052411</v>
      </c>
      <c r="I14" s="273">
        <f>'Tariff Calculation'!I83</f>
        <v>0.40961833056288904</v>
      </c>
      <c r="J14" s="273">
        <f>'Tariff Calculation'!J83</f>
        <v>0.49574655324141975</v>
      </c>
      <c r="K14" s="273">
        <f>'Tariff Calculation'!K83</f>
        <v>0.38044718229523161</v>
      </c>
      <c r="L14" s="273">
        <f>'Tariff Calculation'!L83</f>
        <v>0.41108503634170984</v>
      </c>
      <c r="M14" s="273">
        <f>'Tariff Calculation'!M83</f>
        <v>0.38590658713862003</v>
      </c>
      <c r="N14" s="273">
        <f>'Tariff Calculation'!N83</f>
        <v>0.44661190965092401</v>
      </c>
      <c r="O14" s="273">
        <f>'Tariff Calculation'!O83</f>
        <v>0.41548515367817213</v>
      </c>
      <c r="P14" s="273">
        <f>'Tariff Calculation'!P83</f>
        <v>0.42990776050324303</v>
      </c>
      <c r="Q14" s="273">
        <f>'Tariff Calculation'!Q83</f>
        <v>0.48833154069293699</v>
      </c>
      <c r="R14" s="273">
        <f>'Tariff Calculation'!R83</f>
        <v>0.53876992275349567</v>
      </c>
      <c r="S14" s="273">
        <f>'Tariff Calculation'!S83</f>
        <v>0.43935986441119912</v>
      </c>
      <c r="T14" s="273">
        <f>'Tariff Calculation'!T83</f>
        <v>0.31297871646947623</v>
      </c>
      <c r="U14" s="273">
        <f>'Tariff Calculation'!U83</f>
        <v>0.38281020827222062</v>
      </c>
      <c r="V14" s="273">
        <f>'Tariff Calculation'!V83</f>
        <v>0.3722988168573384</v>
      </c>
      <c r="W14" s="273">
        <f>'Tariff Calculation'!W83</f>
        <v>0.41108503634170984</v>
      </c>
      <c r="X14" s="273">
        <f>'Tariff Calculation'!X83</f>
        <v>0.38289169192659955</v>
      </c>
      <c r="Y14" s="273">
        <f>'Tariff Calculation'!Y83</f>
        <v>0.28095564029855608</v>
      </c>
      <c r="Z14" s="273">
        <f>'Tariff Calculation'!Z83</f>
        <v>0.35640950425344675</v>
      </c>
      <c r="AA14" s="273">
        <f>'Tariff Calculation'!AA83</f>
        <v>0.40546266418956356</v>
      </c>
      <c r="AB14" s="273">
        <f>'Tariff Calculation'!AB83</f>
        <v>0.41328509500994104</v>
      </c>
      <c r="AC14" s="273">
        <f>'Tariff Calculation'!AC83</f>
        <v>0.43194485186271636</v>
      </c>
      <c r="AD14" s="273">
        <f>'Tariff Calculation'!AD83</f>
        <v>0.49232423975750467</v>
      </c>
    </row>
    <row r="15" spans="1:173" ht="13" thickBot="1">
      <c r="C15" s="61" t="s">
        <v>185</v>
      </c>
      <c r="D15" s="52" t="s">
        <v>193</v>
      </c>
      <c r="G15" s="273">
        <f>'Tariff Calculation'!G84</f>
        <v>0.54528861510381021</v>
      </c>
      <c r="H15" s="273">
        <f>'Tariff Calculation'!H84</f>
        <v>0.43626348554479971</v>
      </c>
      <c r="I15" s="273">
        <f>'Tariff Calculation'!I84</f>
        <v>0.59784557217822099</v>
      </c>
      <c r="J15" s="273">
        <f>'Tariff Calculation'!J84</f>
        <v>0.54374042567061032</v>
      </c>
      <c r="K15" s="273">
        <f>'Tariff Calculation'!K84</f>
        <v>0.48474625990026399</v>
      </c>
      <c r="L15" s="273">
        <f>'Tariff Calculation'!L84</f>
        <v>0.48417587431961151</v>
      </c>
      <c r="M15" s="273">
        <f>'Tariff Calculation'!M84</f>
        <v>0.56101496039894405</v>
      </c>
      <c r="N15" s="273">
        <f>'Tariff Calculation'!N84</f>
        <v>0.43756722401486264</v>
      </c>
      <c r="O15" s="273">
        <f>'Tariff Calculation'!O84</f>
        <v>0.57315602490140471</v>
      </c>
      <c r="P15" s="273">
        <f>'Tariff Calculation'!P84</f>
        <v>0.58839346827026495</v>
      </c>
      <c r="Q15" s="273">
        <f>'Tariff Calculation'!Q84</f>
        <v>0.5227176428408461</v>
      </c>
      <c r="R15" s="273">
        <f>'Tariff Calculation'!R84</f>
        <v>0.47871646947622309</v>
      </c>
      <c r="S15" s="273">
        <f>'Tariff Calculation'!S84</f>
        <v>0.3621948437143509</v>
      </c>
      <c r="T15" s="273">
        <f>'Tariff Calculation'!T84</f>
        <v>0.65635083602229394</v>
      </c>
      <c r="U15" s="273">
        <f>'Tariff Calculation'!U84</f>
        <v>0.68690720641439329</v>
      </c>
      <c r="V15" s="273">
        <f>'Tariff Calculation'!V84</f>
        <v>0.47724976369740241</v>
      </c>
      <c r="W15" s="273">
        <f>'Tariff Calculation'!W84</f>
        <v>0.46470128092304686</v>
      </c>
      <c r="X15" s="273">
        <f>'Tariff Calculation'!X84</f>
        <v>0.52540660343535095</v>
      </c>
      <c r="Y15" s="273">
        <f>'Tariff Calculation'!Y84</f>
        <v>0.69114435644209771</v>
      </c>
      <c r="Z15" s="273">
        <f>'Tariff Calculation'!Z84</f>
        <v>0.32406049346501087</v>
      </c>
      <c r="AA15" s="273">
        <f>'Tariff Calculation'!AA84</f>
        <v>0.50585052638440731</v>
      </c>
      <c r="AB15" s="273">
        <f>'Tariff Calculation'!AB84</f>
        <v>0.46005671262344772</v>
      </c>
      <c r="AC15" s="273">
        <f>'Tariff Calculation'!AC84</f>
        <v>0.56109644405332293</v>
      </c>
      <c r="AD15" s="273">
        <f>'Tariff Calculation'!AD84</f>
        <v>0.64176526188846517</v>
      </c>
    </row>
    <row r="16" spans="1:173" ht="13" thickBot="1">
      <c r="C16" s="61" t="s">
        <v>186</v>
      </c>
      <c r="D16" s="52" t="s">
        <v>193</v>
      </c>
      <c r="G16" s="273">
        <f>'Tariff Calculation'!G85</f>
        <v>0</v>
      </c>
      <c r="H16" s="273">
        <f ca="1">'Tariff Calculation'!H85</f>
        <v>3.915523685186677</v>
      </c>
      <c r="I16" s="273">
        <f ca="1">'Tariff Calculation'!I85</f>
        <v>4.0178997596603203</v>
      </c>
      <c r="J16" s="273">
        <f ca="1">'Tariff Calculation'!J85</f>
        <v>4.0805413801210282</v>
      </c>
      <c r="K16" s="273">
        <f ca="1">'Tariff Calculation'!K85</f>
        <v>4.2048260226989642</v>
      </c>
      <c r="L16" s="273">
        <f ca="1">'Tariff Calculation'!L85</f>
        <v>4.2859270919197163</v>
      </c>
      <c r="M16" s="273">
        <f ca="1">'Tariff Calculation'!M85</f>
        <v>3.748714539797585</v>
      </c>
      <c r="N16" s="273">
        <f ca="1">'Tariff Calculation'!N85</f>
        <v>3.8091357277488425</v>
      </c>
      <c r="O16" s="273">
        <f ca="1">'Tariff Calculation'!O85</f>
        <v>3.9721756991895862</v>
      </c>
      <c r="P16" s="273">
        <f ca="1">'Tariff Calculation'!P85</f>
        <v>4.0550964427606262</v>
      </c>
      <c r="Q16" s="273">
        <f ca="1">'Tariff Calculation'!Q85</f>
        <v>4.1019707759137329</v>
      </c>
      <c r="R16" s="273">
        <f ca="1">'Tariff Calculation'!R85</f>
        <v>3.3431381111548055</v>
      </c>
      <c r="S16" s="273">
        <f ca="1">'Tariff Calculation'!S85</f>
        <v>3.3654669518535263</v>
      </c>
      <c r="T16" s="273">
        <f ca="1">'Tariff Calculation'!T85</f>
        <v>3.412750874267771</v>
      </c>
      <c r="U16" s="273">
        <f ca="1">'Tariff Calculation'!U85</f>
        <v>3.4209327756274015</v>
      </c>
      <c r="V16" s="273">
        <f ca="1">'Tariff Calculation'!V85</f>
        <v>3.4850838080925937</v>
      </c>
      <c r="W16" s="273">
        <f ca="1">'Tariff Calculation'!W85</f>
        <v>3.5399116172079443</v>
      </c>
      <c r="X16" s="273">
        <f ca="1">'Tariff Calculation'!X85</f>
        <v>3.5113804058666545</v>
      </c>
      <c r="Y16" s="273">
        <f ca="1">'Tariff Calculation'!Y85</f>
        <v>3.5429210396992312</v>
      </c>
      <c r="Z16" s="273">
        <f ca="1">'Tariff Calculation'!Z85</f>
        <v>3.6365561146300234</v>
      </c>
      <c r="AA16" s="273">
        <f ca="1">'Tariff Calculation'!AA85</f>
        <v>3.5920974891706425</v>
      </c>
      <c r="AB16" s="273">
        <f ca="1">'Tariff Calculation'!AB85</f>
        <v>1.1047651998957386</v>
      </c>
      <c r="AC16" s="273">
        <f ca="1">'Tariff Calculation'!AC85</f>
        <v>1.0235300061394068</v>
      </c>
      <c r="AD16" s="273">
        <f ca="1">'Tariff Calculation'!AD85</f>
        <v>0.89319171646010886</v>
      </c>
    </row>
    <row r="17" spans="3:173" ht="13" thickBot="1">
      <c r="C17" s="61" t="s">
        <v>187</v>
      </c>
      <c r="D17" s="52" t="s">
        <v>193</v>
      </c>
      <c r="G17" s="273">
        <f>'Tariff Calculation'!G86</f>
        <v>17.632415322186372</v>
      </c>
      <c r="H17" s="273">
        <f ca="1">'Tariff Calculation'!H86</f>
        <v>17.017839951144548</v>
      </c>
      <c r="I17" s="273">
        <f ca="1">'Tariff Calculation'!I86</f>
        <v>16.409143087822461</v>
      </c>
      <c r="J17" s="273">
        <f ca="1">'Tariff Calculation'!J86</f>
        <v>15.609433023138312</v>
      </c>
      <c r="K17" s="273">
        <f ca="1">'Tariff Calculation'!K86</f>
        <v>14.926746156511753</v>
      </c>
      <c r="L17" s="273">
        <f ca="1">'Tariff Calculation'!L86</f>
        <v>14.000297418532883</v>
      </c>
      <c r="M17" s="273">
        <f ca="1">'Tariff Calculation'!M86</f>
        <v>13.070343132705332</v>
      </c>
      <c r="N17" s="273">
        <f ca="1">'Tariff Calculation'!N86</f>
        <v>12.28457325500367</v>
      </c>
      <c r="O17" s="273">
        <f ca="1">'Tariff Calculation'!O86</f>
        <v>11.830002493372218</v>
      </c>
      <c r="P17" s="273">
        <f ca="1">'Tariff Calculation'!P86</f>
        <v>11.313435881579272</v>
      </c>
      <c r="Q17" s="273">
        <f ca="1">'Tariff Calculation'!Q86</f>
        <v>10.503583613115795</v>
      </c>
      <c r="R17" s="273">
        <f ca="1">'Tariff Calculation'!R86</f>
        <v>10.006655918125336</v>
      </c>
      <c r="S17" s="273">
        <f ca="1">'Tariff Calculation'!S86</f>
        <v>9.1039068221884154</v>
      </c>
      <c r="T17" s="273">
        <f ca="1">'Tariff Calculation'!T86</f>
        <v>8.5653140428769738</v>
      </c>
      <c r="U17" s="273">
        <f ca="1">'Tariff Calculation'!U86</f>
        <v>7.8568744838070428</v>
      </c>
      <c r="V17" s="273">
        <f ca="1">'Tariff Calculation'!V86</f>
        <v>7.2412608546441426</v>
      </c>
      <c r="W17" s="273">
        <f ca="1">'Tariff Calculation'!W86</f>
        <v>6.5459486423301989</v>
      </c>
      <c r="X17" s="273">
        <f ca="1">'Tariff Calculation'!X86</f>
        <v>5.8462512582821518</v>
      </c>
      <c r="Y17" s="273">
        <f ca="1">'Tariff Calculation'!Y86</f>
        <v>5.0340241051611692</v>
      </c>
      <c r="Z17" s="273">
        <f ca="1">'Tariff Calculation'!Z86</f>
        <v>4.3936702782019346</v>
      </c>
      <c r="AA17" s="273">
        <f ca="1">'Tariff Calculation'!AA86</f>
        <v>4.0196938069764867</v>
      </c>
      <c r="AB17" s="273">
        <f ca="1">'Tariff Calculation'!AB86</f>
        <v>3.9678692815588077</v>
      </c>
      <c r="AC17" s="273">
        <f ca="1">'Tariff Calculation'!AC86</f>
        <v>4.0591564604456218</v>
      </c>
      <c r="AD17" s="273">
        <f ca="1">'Tariff Calculation'!AD86</f>
        <v>3.9500226760770363</v>
      </c>
    </row>
    <row r="18" spans="3:173" ht="13" thickBot="1">
      <c r="C18" s="61" t="s">
        <v>188</v>
      </c>
      <c r="D18" s="52" t="s">
        <v>193</v>
      </c>
      <c r="G18" s="273">
        <f>'Tariff Calculation'!G87</f>
        <v>1.8200616402007761</v>
      </c>
      <c r="H18" s="273">
        <f ca="1">'Tariff Calculation'!H87</f>
        <v>1.8672434313147521</v>
      </c>
      <c r="I18" s="273">
        <f ca="1">'Tariff Calculation'!I87</f>
        <v>1.8603830945031345</v>
      </c>
      <c r="J18" s="273">
        <f ca="1">'Tariff Calculation'!J87</f>
        <v>1.8505124593503988</v>
      </c>
      <c r="K18" s="273">
        <f ca="1">'Tariff Calculation'!K87</f>
        <v>1.8402547186996874</v>
      </c>
      <c r="L18" s="273">
        <f ca="1">'Tariff Calculation'!L87</f>
        <v>1.828840795895595</v>
      </c>
      <c r="M18" s="273">
        <f ca="1">'Tariff Calculation'!M87</f>
        <v>1.8090237090805674</v>
      </c>
      <c r="N18" s="273">
        <f ca="1">'Tariff Calculation'!N87</f>
        <v>1.7979904336298564</v>
      </c>
      <c r="O18" s="273">
        <f ca="1">'Tariff Calculation'!O87</f>
        <v>1.7953714711959794</v>
      </c>
      <c r="P18" s="273">
        <f ca="1">'Tariff Calculation'!P87</f>
        <v>1.7897156697435874</v>
      </c>
      <c r="Q18" s="273">
        <f ca="1">'Tariff Calculation'!Q87</f>
        <v>1.7789324500158863</v>
      </c>
      <c r="R18" s="273">
        <f ca="1">'Tariff Calculation'!R87</f>
        <v>1.761441925901138</v>
      </c>
      <c r="S18" s="273">
        <f ca="1">'Tariff Calculation'!S87</f>
        <v>1.7460929987503453</v>
      </c>
      <c r="T18" s="273">
        <f ca="1">'Tariff Calculation'!T87</f>
        <v>1.7415635225749113</v>
      </c>
      <c r="U18" s="273">
        <f ca="1">'Tariff Calculation'!U87</f>
        <v>1.733165345437695</v>
      </c>
      <c r="V18" s="273">
        <f ca="1">'Tariff Calculation'!V87</f>
        <v>1.7223625054060805</v>
      </c>
      <c r="W18" s="273">
        <f ca="1">'Tariff Calculation'!W87</f>
        <v>1.7137630520752407</v>
      </c>
      <c r="X18" s="273">
        <f ca="1">'Tariff Calculation'!X87</f>
        <v>1.7040230194331509</v>
      </c>
      <c r="Y18" s="273">
        <f ca="1">'Tariff Calculation'!Y87</f>
        <v>1.6939866319824151</v>
      </c>
      <c r="Z18" s="273">
        <f ca="1">'Tariff Calculation'!Z87</f>
        <v>1.6822497494677064</v>
      </c>
      <c r="AA18" s="273">
        <f ca="1">'Tariff Calculation'!AA87</f>
        <v>1.6796234628140951</v>
      </c>
      <c r="AB18" s="273">
        <f ca="1">'Tariff Calculation'!AB87</f>
        <v>1.6435436680472311</v>
      </c>
      <c r="AC18" s="273">
        <f ca="1">'Tariff Calculation'!AC87</f>
        <v>1.6453601886750153</v>
      </c>
      <c r="AD18" s="273">
        <f ca="1">'Tariff Calculation'!AD87</f>
        <v>1.6439822545185634</v>
      </c>
    </row>
    <row r="19" spans="3:173" ht="13" thickBot="1">
      <c r="C19" s="61" t="s">
        <v>192</v>
      </c>
      <c r="D19" s="52" t="s">
        <v>193</v>
      </c>
      <c r="G19" s="273">
        <f>'Tariff Calculation'!G88</f>
        <v>43.941488170561584</v>
      </c>
      <c r="H19" s="273">
        <f ca="1">'Tariff Calculation'!H88</f>
        <v>45.080591413170445</v>
      </c>
      <c r="I19" s="273">
        <f ca="1">'Tariff Calculation'!I88</f>
        <v>44.91496328157568</v>
      </c>
      <c r="J19" s="273">
        <f ca="1">'Tariff Calculation'!J88</f>
        <v>44.676657947173894</v>
      </c>
      <c r="K19" s="273">
        <f ca="1">'Tariff Calculation'!K88</f>
        <v>44.429006780035301</v>
      </c>
      <c r="L19" s="273">
        <f ca="1">'Tariff Calculation'!L88</f>
        <v>44.153442072336503</v>
      </c>
      <c r="M19" s="273">
        <f ca="1">'Tariff Calculation'!M88</f>
        <v>43.675000976373703</v>
      </c>
      <c r="N19" s="273">
        <f ca="1">'Tariff Calculation'!N88</f>
        <v>43.408626183349377</v>
      </c>
      <c r="O19" s="273">
        <f ca="1">'Tariff Calculation'!O88</f>
        <v>43.345396947445785</v>
      </c>
      <c r="P19" s="273">
        <f ca="1">'Tariff Calculation'!P88</f>
        <v>43.208849740952324</v>
      </c>
      <c r="Q19" s="273">
        <f ca="1">'Tariff Calculation'!Q88</f>
        <v>42.948512007526396</v>
      </c>
      <c r="R19" s="273">
        <f ca="1">'Tariff Calculation'!R88</f>
        <v>42.526240782470325</v>
      </c>
      <c r="S19" s="273">
        <f ca="1">'Tariff Calculation'!S88</f>
        <v>42.155673826972603</v>
      </c>
      <c r="T19" s="273">
        <f ca="1">'Tariff Calculation'!T88</f>
        <v>42.046319330737141</v>
      </c>
      <c r="U19" s="273">
        <f ca="1">'Tariff Calculation'!U88</f>
        <v>41.843563339852935</v>
      </c>
      <c r="V19" s="273">
        <f ca="1">'Tariff Calculation'!V88</f>
        <v>41.582751916232517</v>
      </c>
      <c r="W19" s="273">
        <f ca="1">'Tariff Calculation'!W88</f>
        <v>41.375136542959389</v>
      </c>
      <c r="X19" s="273">
        <f ca="1">'Tariff Calculation'!X88</f>
        <v>41.139984326314661</v>
      </c>
      <c r="Y19" s="273">
        <f ca="1">'Tariff Calculation'!Y88</f>
        <v>40.897677257861169</v>
      </c>
      <c r="Z19" s="273">
        <f ca="1">'Tariff Calculation'!Z88</f>
        <v>40.614315380006055</v>
      </c>
      <c r="AA19" s="273">
        <f ca="1">'Tariff Calculation'!AA88</f>
        <v>40.550909316511721</v>
      </c>
      <c r="AB19" s="273">
        <f ca="1">'Tariff Calculation'!AB88</f>
        <v>39.679839985711716</v>
      </c>
      <c r="AC19" s="273">
        <f ca="1">'Tariff Calculation'!AC88</f>
        <v>39.723695983725364</v>
      </c>
      <c r="AD19" s="273">
        <f ca="1">'Tariff Calculation'!AD88</f>
        <v>39.690428716233889</v>
      </c>
    </row>
    <row r="20" spans="3:173" customFormat="1" ht="14" customHeight="1" thickBot="1"/>
    <row r="21" spans="3:173" s="62" customFormat="1" ht="12.5" customHeight="1" thickBot="1">
      <c r="C21" s="198" t="s">
        <v>2</v>
      </c>
      <c r="D21" s="62" t="s">
        <v>193</v>
      </c>
      <c r="G21" s="285">
        <f>SUM(G12:G20)</f>
        <v>175.76595268224634</v>
      </c>
      <c r="H21" s="286">
        <f t="shared" ref="H21:AD21" ca="1" si="1">SUM(H12:H20)</f>
        <v>180.32236565268175</v>
      </c>
      <c r="I21" s="286">
        <f t="shared" ca="1" si="1"/>
        <v>179.65985312630272</v>
      </c>
      <c r="J21" s="286">
        <f t="shared" ca="1" si="1"/>
        <v>178.70663178869569</v>
      </c>
      <c r="K21" s="286">
        <f t="shared" ca="1" si="1"/>
        <v>177.71602712014121</v>
      </c>
      <c r="L21" s="286">
        <f t="shared" ca="1" si="1"/>
        <v>176.61376828934601</v>
      </c>
      <c r="M21" s="286">
        <f t="shared" ca="1" si="1"/>
        <v>174.70000390549475</v>
      </c>
      <c r="N21" s="286">
        <f t="shared" ca="1" si="1"/>
        <v>173.63450473339753</v>
      </c>
      <c r="O21" s="286">
        <f t="shared" ca="1" si="1"/>
        <v>173.38158778978314</v>
      </c>
      <c r="P21" s="286">
        <f t="shared" ca="1" si="1"/>
        <v>172.83539896380933</v>
      </c>
      <c r="Q21" s="286">
        <f t="shared" ca="1" si="1"/>
        <v>171.79404803010559</v>
      </c>
      <c r="R21" s="286">
        <f t="shared" ca="1" si="1"/>
        <v>170.10496312988133</v>
      </c>
      <c r="S21" s="286">
        <f t="shared" ca="1" si="1"/>
        <v>168.62269530789044</v>
      </c>
      <c r="T21" s="286">
        <f t="shared" ca="1" si="1"/>
        <v>168.18527732294856</v>
      </c>
      <c r="U21" s="286">
        <f t="shared" ca="1" si="1"/>
        <v>167.37425335941168</v>
      </c>
      <c r="V21" s="286">
        <f t="shared" ca="1" si="1"/>
        <v>166.33100766493007</v>
      </c>
      <c r="W21" s="286">
        <f t="shared" ca="1" si="1"/>
        <v>165.50054617183753</v>
      </c>
      <c r="X21" s="286">
        <f t="shared" ca="1" si="1"/>
        <v>164.55993730525859</v>
      </c>
      <c r="Y21" s="286">
        <f t="shared" ca="1" si="1"/>
        <v>163.59070903144465</v>
      </c>
      <c r="Z21" s="286">
        <f t="shared" ca="1" si="1"/>
        <v>162.45726152002419</v>
      </c>
      <c r="AA21" s="286">
        <f t="shared" ca="1" si="1"/>
        <v>162.20363726604691</v>
      </c>
      <c r="AB21" s="286">
        <f t="shared" ca="1" si="1"/>
        <v>158.71935994284686</v>
      </c>
      <c r="AC21" s="286">
        <f t="shared" ca="1" si="1"/>
        <v>158.89478393490145</v>
      </c>
      <c r="AD21" s="287">
        <f t="shared" ca="1" si="1"/>
        <v>158.76171486493558</v>
      </c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</row>
    <row r="23" spans="3:173">
      <c r="G23" s="75"/>
      <c r="H23" s="75"/>
    </row>
    <row r="24" spans="3:173" s="6" customFormat="1" ht="12.65" customHeight="1" thickBot="1">
      <c r="C24" s="58" t="s">
        <v>209</v>
      </c>
      <c r="D24" s="52"/>
    </row>
    <row r="25" spans="3:173" ht="12.5" customHeight="1" thickBot="1">
      <c r="C25" s="61" t="s">
        <v>178</v>
      </c>
      <c r="D25" s="52" t="s">
        <v>193</v>
      </c>
      <c r="G25" s="273">
        <f>'Tariff Calculation'!G94</f>
        <v>103</v>
      </c>
      <c r="H25" s="273">
        <f>'Tariff Calculation'!H94</f>
        <v>103</v>
      </c>
      <c r="I25" s="273">
        <f>'Tariff Calculation'!I94</f>
        <v>103</v>
      </c>
      <c r="J25" s="273">
        <f>'Tariff Calculation'!J94</f>
        <v>103</v>
      </c>
      <c r="K25" s="273">
        <f>'Tariff Calculation'!K94</f>
        <v>103</v>
      </c>
      <c r="L25" s="273">
        <f>'Tariff Calculation'!L94</f>
        <v>103</v>
      </c>
      <c r="M25" s="273">
        <f>'Tariff Calculation'!M94</f>
        <v>103</v>
      </c>
      <c r="N25" s="273">
        <f>'Tariff Calculation'!N94</f>
        <v>103</v>
      </c>
      <c r="O25" s="273">
        <f>'Tariff Calculation'!O94</f>
        <v>103</v>
      </c>
      <c r="P25" s="273">
        <f>'Tariff Calculation'!P94</f>
        <v>103</v>
      </c>
      <c r="Q25" s="273">
        <f>'Tariff Calculation'!Q94</f>
        <v>103</v>
      </c>
      <c r="R25" s="273">
        <f>'Tariff Calculation'!R94</f>
        <v>103</v>
      </c>
      <c r="S25" s="273">
        <f>'Tariff Calculation'!S94</f>
        <v>103</v>
      </c>
      <c r="T25" s="273">
        <f>'Tariff Calculation'!T94</f>
        <v>103</v>
      </c>
      <c r="U25" s="273">
        <f>'Tariff Calculation'!U94</f>
        <v>103</v>
      </c>
      <c r="V25" s="273">
        <f>'Tariff Calculation'!V94</f>
        <v>103</v>
      </c>
      <c r="W25" s="273">
        <f>'Tariff Calculation'!W94</f>
        <v>103</v>
      </c>
      <c r="X25" s="273">
        <f>'Tariff Calculation'!X94</f>
        <v>103</v>
      </c>
      <c r="Y25" s="273">
        <f>'Tariff Calculation'!Y94</f>
        <v>103</v>
      </c>
      <c r="Z25" s="273">
        <f>'Tariff Calculation'!Z94</f>
        <v>103</v>
      </c>
      <c r="AA25" s="273">
        <f>'Tariff Calculation'!AA94</f>
        <v>103</v>
      </c>
      <c r="AB25" s="273">
        <f>'Tariff Calculation'!AB94</f>
        <v>103</v>
      </c>
      <c r="AC25" s="273">
        <f>'Tariff Calculation'!AC94</f>
        <v>103</v>
      </c>
      <c r="AD25" s="273">
        <f>'Tariff Calculation'!AD94</f>
        <v>103</v>
      </c>
    </row>
    <row r="26" spans="3:173" ht="13" thickBot="1">
      <c r="C26" s="61" t="s">
        <v>175</v>
      </c>
      <c r="D26" s="52" t="s">
        <v>193</v>
      </c>
      <c r="G26" s="273">
        <f>'Tariff Calculation'!G95</f>
        <v>8.4500000000000011</v>
      </c>
      <c r="H26" s="273">
        <f>'Tariff Calculation'!H95</f>
        <v>8.4500000000000011</v>
      </c>
      <c r="I26" s="273">
        <f>'Tariff Calculation'!I95</f>
        <v>8.4500000000000011</v>
      </c>
      <c r="J26" s="273">
        <f>'Tariff Calculation'!J95</f>
        <v>8.4500000000000011</v>
      </c>
      <c r="K26" s="273">
        <f>'Tariff Calculation'!K95</f>
        <v>8.4500000000000011</v>
      </c>
      <c r="L26" s="273">
        <f>'Tariff Calculation'!L95</f>
        <v>8.4500000000000011</v>
      </c>
      <c r="M26" s="273">
        <f>'Tariff Calculation'!M95</f>
        <v>8.4500000000000011</v>
      </c>
      <c r="N26" s="273">
        <f>'Tariff Calculation'!N95</f>
        <v>8.4500000000000011</v>
      </c>
      <c r="O26" s="273">
        <f>'Tariff Calculation'!O95</f>
        <v>8.4500000000000011</v>
      </c>
      <c r="P26" s="273">
        <f>'Tariff Calculation'!P95</f>
        <v>8.4500000000000011</v>
      </c>
      <c r="Q26" s="273">
        <f>'Tariff Calculation'!Q95</f>
        <v>8.4500000000000011</v>
      </c>
      <c r="R26" s="273">
        <f>'Tariff Calculation'!R95</f>
        <v>8.4500000000000011</v>
      </c>
      <c r="S26" s="273">
        <f>'Tariff Calculation'!S95</f>
        <v>8.4500000000000011</v>
      </c>
      <c r="T26" s="273">
        <f>'Tariff Calculation'!T95</f>
        <v>8.4500000000000011</v>
      </c>
      <c r="U26" s="273">
        <f>'Tariff Calculation'!U95</f>
        <v>8.4500000000000011</v>
      </c>
      <c r="V26" s="273">
        <f>'Tariff Calculation'!V95</f>
        <v>8.4500000000000011</v>
      </c>
      <c r="W26" s="273">
        <f>'Tariff Calculation'!W95</f>
        <v>8.4500000000000011</v>
      </c>
      <c r="X26" s="273">
        <f>'Tariff Calculation'!X95</f>
        <v>8.4500000000000011</v>
      </c>
      <c r="Y26" s="273">
        <f>'Tariff Calculation'!Y95</f>
        <v>8.4500000000000011</v>
      </c>
      <c r="Z26" s="273">
        <f>'Tariff Calculation'!Z95</f>
        <v>8.4500000000000011</v>
      </c>
      <c r="AA26" s="273">
        <f>'Tariff Calculation'!AA95</f>
        <v>8.4500000000000011</v>
      </c>
      <c r="AB26" s="273">
        <f>'Tariff Calculation'!AB95</f>
        <v>8.4500000000000011</v>
      </c>
      <c r="AC26" s="273">
        <f>'Tariff Calculation'!AC95</f>
        <v>8.4500000000000011</v>
      </c>
      <c r="AD26" s="273">
        <f>'Tariff Calculation'!AD95</f>
        <v>8.4500000000000011</v>
      </c>
    </row>
    <row r="27" spans="3:173" ht="13" thickBot="1">
      <c r="C27" s="61" t="s">
        <v>184</v>
      </c>
      <c r="D27" s="52" t="s">
        <v>193</v>
      </c>
      <c r="G27" s="273">
        <f>'Tariff Calculation'!G96</f>
        <v>0.37669893419380068</v>
      </c>
      <c r="H27" s="273">
        <f>'Tariff Calculation'!H96</f>
        <v>0.55490368632052411</v>
      </c>
      <c r="I27" s="273">
        <f>'Tariff Calculation'!I96</f>
        <v>0.40961833056288904</v>
      </c>
      <c r="J27" s="273">
        <f>'Tariff Calculation'!J96</f>
        <v>0.49574655324141975</v>
      </c>
      <c r="K27" s="273">
        <f>'Tariff Calculation'!K96</f>
        <v>0.38044718229523161</v>
      </c>
      <c r="L27" s="273">
        <f>'Tariff Calculation'!L96</f>
        <v>0.41108503634170984</v>
      </c>
      <c r="M27" s="273">
        <f>'Tariff Calculation'!M96</f>
        <v>0.38590658713862003</v>
      </c>
      <c r="N27" s="273">
        <f>'Tariff Calculation'!N96</f>
        <v>0.44661190965092401</v>
      </c>
      <c r="O27" s="273">
        <f>'Tariff Calculation'!O96</f>
        <v>0.41548515367817213</v>
      </c>
      <c r="P27" s="273">
        <f>'Tariff Calculation'!P96</f>
        <v>0.42990776050324303</v>
      </c>
      <c r="Q27" s="273">
        <f>'Tariff Calculation'!Q96</f>
        <v>0.48833154069293699</v>
      </c>
      <c r="R27" s="273">
        <f>'Tariff Calculation'!R96</f>
        <v>0.53876992275349567</v>
      </c>
      <c r="S27" s="273">
        <f>'Tariff Calculation'!S96</f>
        <v>0.43935986441119912</v>
      </c>
      <c r="T27" s="273">
        <f>'Tariff Calculation'!T96</f>
        <v>0.31297871646947623</v>
      </c>
      <c r="U27" s="273">
        <f>'Tariff Calculation'!U96</f>
        <v>0.38281020827222062</v>
      </c>
      <c r="V27" s="273">
        <f>'Tariff Calculation'!V96</f>
        <v>0.37229881685733845</v>
      </c>
      <c r="W27" s="273">
        <f>'Tariff Calculation'!W96</f>
        <v>0.41108503634170984</v>
      </c>
      <c r="X27" s="273">
        <f>'Tariff Calculation'!X96</f>
        <v>0.38289169192659955</v>
      </c>
      <c r="Y27" s="273">
        <f>'Tariff Calculation'!Y96</f>
        <v>0.28095564029855608</v>
      </c>
      <c r="Z27" s="273">
        <f>'Tariff Calculation'!Z96</f>
        <v>0.35640950425344681</v>
      </c>
      <c r="AA27" s="273">
        <f>'Tariff Calculation'!AA96</f>
        <v>0.40546266418956356</v>
      </c>
      <c r="AB27" s="273">
        <f>'Tariff Calculation'!AB96</f>
        <v>0.41328509500994104</v>
      </c>
      <c r="AC27" s="273">
        <f>'Tariff Calculation'!AC96</f>
        <v>0.43194485186271631</v>
      </c>
      <c r="AD27" s="273">
        <f>'Tariff Calculation'!AD96</f>
        <v>0.49232423975750467</v>
      </c>
    </row>
    <row r="28" spans="3:173" ht="13" thickBot="1">
      <c r="C28" s="61" t="s">
        <v>185</v>
      </c>
      <c r="D28" s="52" t="s">
        <v>193</v>
      </c>
      <c r="G28" s="273">
        <f>'Tariff Calculation'!G97</f>
        <v>0.54528861510381021</v>
      </c>
      <c r="H28" s="273">
        <f>'Tariff Calculation'!H97</f>
        <v>0.43626348554479971</v>
      </c>
      <c r="I28" s="273">
        <f>'Tariff Calculation'!I97</f>
        <v>0.59784557217822099</v>
      </c>
      <c r="J28" s="273">
        <f>'Tariff Calculation'!J97</f>
        <v>0.54374042567061032</v>
      </c>
      <c r="K28" s="273">
        <f>'Tariff Calculation'!K97</f>
        <v>0.48474625990026399</v>
      </c>
      <c r="L28" s="273">
        <f>'Tariff Calculation'!L97</f>
        <v>0.48417587431961145</v>
      </c>
      <c r="M28" s="273">
        <f>'Tariff Calculation'!M97</f>
        <v>0.56101496039894405</v>
      </c>
      <c r="N28" s="273">
        <f>'Tariff Calculation'!N97</f>
        <v>0.43756722401486259</v>
      </c>
      <c r="O28" s="273">
        <f>'Tariff Calculation'!O97</f>
        <v>0.57315602490140471</v>
      </c>
      <c r="P28" s="273">
        <f>'Tariff Calculation'!P97</f>
        <v>0.58839346827026495</v>
      </c>
      <c r="Q28" s="273">
        <f>'Tariff Calculation'!Q97</f>
        <v>0.5227176428408461</v>
      </c>
      <c r="R28" s="273">
        <f>'Tariff Calculation'!R97</f>
        <v>0.47871646947622304</v>
      </c>
      <c r="S28" s="273">
        <f>'Tariff Calculation'!S97</f>
        <v>0.3621948437143509</v>
      </c>
      <c r="T28" s="273">
        <f>'Tariff Calculation'!T97</f>
        <v>0.65635083602229394</v>
      </c>
      <c r="U28" s="273">
        <f>'Tariff Calculation'!U97</f>
        <v>0.68690720641439329</v>
      </c>
      <c r="V28" s="273">
        <f>'Tariff Calculation'!V97</f>
        <v>0.47724976369740241</v>
      </c>
      <c r="W28" s="273">
        <f>'Tariff Calculation'!W97</f>
        <v>0.46470128092304686</v>
      </c>
      <c r="X28" s="273">
        <f>'Tariff Calculation'!X97</f>
        <v>0.52540660343535095</v>
      </c>
      <c r="Y28" s="273">
        <f>'Tariff Calculation'!Y97</f>
        <v>0.69114435644209771</v>
      </c>
      <c r="Z28" s="273">
        <f>'Tariff Calculation'!Z97</f>
        <v>0.32406049346501087</v>
      </c>
      <c r="AA28" s="273">
        <f>'Tariff Calculation'!AA97</f>
        <v>0.50585052638440731</v>
      </c>
      <c r="AB28" s="273">
        <f>'Tariff Calculation'!AB97</f>
        <v>0.46005671262344772</v>
      </c>
      <c r="AC28" s="273">
        <f>'Tariff Calculation'!AC97</f>
        <v>0.56109644405332293</v>
      </c>
      <c r="AD28" s="273">
        <f>'Tariff Calculation'!AD97</f>
        <v>0.64176526188846517</v>
      </c>
    </row>
    <row r="29" spans="3:173" ht="13" thickBot="1">
      <c r="C29" s="61" t="s">
        <v>186</v>
      </c>
      <c r="D29" s="52" t="s">
        <v>193</v>
      </c>
      <c r="G29" s="273">
        <f>'Tariff Calculation'!G98</f>
        <v>0</v>
      </c>
      <c r="H29" s="273">
        <f ca="1">'Tariff Calculation'!H98</f>
        <v>3.9155236851866766</v>
      </c>
      <c r="I29" s="273">
        <f ca="1">'Tariff Calculation'!I98</f>
        <v>4.0178997596603212</v>
      </c>
      <c r="J29" s="273">
        <f ca="1">'Tariff Calculation'!J98</f>
        <v>4.0805413801210273</v>
      </c>
      <c r="K29" s="273">
        <f ca="1">'Tariff Calculation'!K98</f>
        <v>4.2048260226989642</v>
      </c>
      <c r="L29" s="273">
        <f ca="1">'Tariff Calculation'!L98</f>
        <v>4.2859270919197163</v>
      </c>
      <c r="M29" s="273">
        <f ca="1">'Tariff Calculation'!M98</f>
        <v>3.748714539797585</v>
      </c>
      <c r="N29" s="273">
        <f ca="1">'Tariff Calculation'!N98</f>
        <v>3.809135727748842</v>
      </c>
      <c r="O29" s="273">
        <f ca="1">'Tariff Calculation'!O98</f>
        <v>3.9721756991895862</v>
      </c>
      <c r="P29" s="273">
        <f ca="1">'Tariff Calculation'!P98</f>
        <v>4.0550964427606271</v>
      </c>
      <c r="Q29" s="273">
        <f ca="1">'Tariff Calculation'!Q98</f>
        <v>4.1019707759137329</v>
      </c>
      <c r="R29" s="273">
        <f ca="1">'Tariff Calculation'!R98</f>
        <v>3.3431381111548051</v>
      </c>
      <c r="S29" s="273">
        <f ca="1">'Tariff Calculation'!S98</f>
        <v>3.3654669518535263</v>
      </c>
      <c r="T29" s="273">
        <f ca="1">'Tariff Calculation'!T98</f>
        <v>3.412750874267771</v>
      </c>
      <c r="U29" s="273">
        <f ca="1">'Tariff Calculation'!U98</f>
        <v>3.4209327756274015</v>
      </c>
      <c r="V29" s="273">
        <f ca="1">'Tariff Calculation'!V98</f>
        <v>3.4850838080925937</v>
      </c>
      <c r="W29" s="273">
        <f ca="1">'Tariff Calculation'!W98</f>
        <v>3.5399116172079443</v>
      </c>
      <c r="X29" s="273">
        <f ca="1">'Tariff Calculation'!X98</f>
        <v>3.5113804058666545</v>
      </c>
      <c r="Y29" s="273">
        <f ca="1">'Tariff Calculation'!Y98</f>
        <v>3.5429210396992317</v>
      </c>
      <c r="Z29" s="273">
        <f ca="1">'Tariff Calculation'!Z98</f>
        <v>3.6365561146300234</v>
      </c>
      <c r="AA29" s="273">
        <f ca="1">'Tariff Calculation'!AA98</f>
        <v>3.5920974891706425</v>
      </c>
      <c r="AB29" s="273">
        <f ca="1">'Tariff Calculation'!AB98</f>
        <v>1.1047651998957386</v>
      </c>
      <c r="AC29" s="273">
        <f ca="1">'Tariff Calculation'!AC98</f>
        <v>1.0235300061394068</v>
      </c>
      <c r="AD29" s="273">
        <f ca="1">'Tariff Calculation'!AD98</f>
        <v>0.89319171646010875</v>
      </c>
    </row>
    <row r="30" spans="3:173" ht="13" thickBot="1">
      <c r="C30" s="61" t="s">
        <v>187</v>
      </c>
      <c r="D30" s="52" t="s">
        <v>193</v>
      </c>
      <c r="G30" s="273">
        <f>'Tariff Calculation'!G99</f>
        <v>17.632415322186372</v>
      </c>
      <c r="H30" s="273">
        <f ca="1">'Tariff Calculation'!H99</f>
        <v>17.017839951144548</v>
      </c>
      <c r="I30" s="273">
        <f ca="1">'Tariff Calculation'!I99</f>
        <v>16.409143087822464</v>
      </c>
      <c r="J30" s="273">
        <f ca="1">'Tariff Calculation'!J99</f>
        <v>15.609433023138312</v>
      </c>
      <c r="K30" s="273">
        <f ca="1">'Tariff Calculation'!K99</f>
        <v>14.926746156511751</v>
      </c>
      <c r="L30" s="273">
        <f ca="1">'Tariff Calculation'!L99</f>
        <v>14.000297418532883</v>
      </c>
      <c r="M30" s="273">
        <f ca="1">'Tariff Calculation'!M99</f>
        <v>13.070343132705332</v>
      </c>
      <c r="N30" s="273">
        <f ca="1">'Tariff Calculation'!N99</f>
        <v>12.28457325500367</v>
      </c>
      <c r="O30" s="273">
        <f ca="1">'Tariff Calculation'!O99</f>
        <v>11.830002493372216</v>
      </c>
      <c r="P30" s="273">
        <f ca="1">'Tariff Calculation'!P99</f>
        <v>11.313435881579272</v>
      </c>
      <c r="Q30" s="273">
        <f ca="1">'Tariff Calculation'!Q99</f>
        <v>10.503583613115795</v>
      </c>
      <c r="R30" s="273">
        <f ca="1">'Tariff Calculation'!R99</f>
        <v>10.006655918125336</v>
      </c>
      <c r="S30" s="273">
        <f ca="1">'Tariff Calculation'!S99</f>
        <v>9.1039068221884154</v>
      </c>
      <c r="T30" s="273">
        <f ca="1">'Tariff Calculation'!T99</f>
        <v>8.5653140428769738</v>
      </c>
      <c r="U30" s="273">
        <f ca="1">'Tariff Calculation'!U99</f>
        <v>7.8568744838070437</v>
      </c>
      <c r="V30" s="273">
        <f ca="1">'Tariff Calculation'!V99</f>
        <v>7.2412608546441426</v>
      </c>
      <c r="W30" s="273">
        <f ca="1">'Tariff Calculation'!W99</f>
        <v>6.5459486423301998</v>
      </c>
      <c r="X30" s="273">
        <f ca="1">'Tariff Calculation'!X99</f>
        <v>5.8462512582821518</v>
      </c>
      <c r="Y30" s="273">
        <f ca="1">'Tariff Calculation'!Y99</f>
        <v>5.0340241051611692</v>
      </c>
      <c r="Z30" s="273">
        <f ca="1">'Tariff Calculation'!Z99</f>
        <v>4.3936702782019355</v>
      </c>
      <c r="AA30" s="273">
        <f ca="1">'Tariff Calculation'!AA99</f>
        <v>4.0196938069764867</v>
      </c>
      <c r="AB30" s="273">
        <f ca="1">'Tariff Calculation'!AB99</f>
        <v>3.9678692815588081</v>
      </c>
      <c r="AC30" s="273">
        <f ca="1">'Tariff Calculation'!AC99</f>
        <v>4.059156460445621</v>
      </c>
      <c r="AD30" s="273">
        <f ca="1">'Tariff Calculation'!AD99</f>
        <v>3.9500226760770358</v>
      </c>
    </row>
    <row r="31" spans="3:173" ht="13" thickBot="1">
      <c r="C31" s="61" t="s">
        <v>188</v>
      </c>
      <c r="D31" s="52" t="s">
        <v>193</v>
      </c>
      <c r="G31" s="273">
        <f>'Tariff Calculation'!G100</f>
        <v>1.8200616402007759</v>
      </c>
      <c r="H31" s="273">
        <f ca="1">'Tariff Calculation'!H100</f>
        <v>1.8672434313147519</v>
      </c>
      <c r="I31" s="273">
        <f ca="1">'Tariff Calculation'!I100</f>
        <v>1.8603830945031345</v>
      </c>
      <c r="J31" s="273">
        <f ca="1">'Tariff Calculation'!J100</f>
        <v>1.8505124593503988</v>
      </c>
      <c r="K31" s="273">
        <f ca="1">'Tariff Calculation'!K100</f>
        <v>1.8402547186996872</v>
      </c>
      <c r="L31" s="273">
        <f ca="1">'Tariff Calculation'!L100</f>
        <v>1.828840795895595</v>
      </c>
      <c r="M31" s="273">
        <f ca="1">'Tariff Calculation'!M100</f>
        <v>1.8090237090805674</v>
      </c>
      <c r="N31" s="273">
        <f ca="1">'Tariff Calculation'!N100</f>
        <v>1.7979904336298562</v>
      </c>
      <c r="O31" s="273">
        <f ca="1">'Tariff Calculation'!O100</f>
        <v>1.7953714711959794</v>
      </c>
      <c r="P31" s="273">
        <f ca="1">'Tariff Calculation'!P100</f>
        <v>1.7897156697435874</v>
      </c>
      <c r="Q31" s="273">
        <f ca="1">'Tariff Calculation'!Q100</f>
        <v>1.7789324500158865</v>
      </c>
      <c r="R31" s="273">
        <f ca="1">'Tariff Calculation'!R100</f>
        <v>1.7614419259011378</v>
      </c>
      <c r="S31" s="273">
        <f ca="1">'Tariff Calculation'!S100</f>
        <v>1.7460929987503451</v>
      </c>
      <c r="T31" s="273">
        <f ca="1">'Tariff Calculation'!T100</f>
        <v>1.7415635225749111</v>
      </c>
      <c r="U31" s="273">
        <f ca="1">'Tariff Calculation'!U100</f>
        <v>1.733165345437695</v>
      </c>
      <c r="V31" s="273">
        <f ca="1">'Tariff Calculation'!V100</f>
        <v>1.7223625054060805</v>
      </c>
      <c r="W31" s="273">
        <f ca="1">'Tariff Calculation'!W100</f>
        <v>1.7137630520752407</v>
      </c>
      <c r="X31" s="273">
        <f ca="1">'Tariff Calculation'!X100</f>
        <v>1.7040230194331509</v>
      </c>
      <c r="Y31" s="273">
        <f ca="1">'Tariff Calculation'!Y100</f>
        <v>1.6939866319824151</v>
      </c>
      <c r="Z31" s="273">
        <f ca="1">'Tariff Calculation'!Z100</f>
        <v>1.6822497494677062</v>
      </c>
      <c r="AA31" s="273">
        <f ca="1">'Tariff Calculation'!AA100</f>
        <v>1.6796234628140954</v>
      </c>
      <c r="AB31" s="273">
        <f ca="1">'Tariff Calculation'!AB100</f>
        <v>1.6435436680472311</v>
      </c>
      <c r="AC31" s="273">
        <f ca="1">'Tariff Calculation'!AC100</f>
        <v>1.6453601886750153</v>
      </c>
      <c r="AD31" s="273">
        <f ca="1">'Tariff Calculation'!AD100</f>
        <v>1.6439822545185634</v>
      </c>
    </row>
    <row r="32" spans="3:173" ht="13" thickBot="1">
      <c r="C32" s="61" t="s">
        <v>192</v>
      </c>
      <c r="D32" s="52" t="s">
        <v>193</v>
      </c>
      <c r="G32" s="273">
        <f>'Tariff Calculation'!G101</f>
        <v>0</v>
      </c>
      <c r="H32" s="273">
        <f>'Tariff Calculation'!H101</f>
        <v>0</v>
      </c>
      <c r="I32" s="273">
        <f>'Tariff Calculation'!I101</f>
        <v>0</v>
      </c>
      <c r="J32" s="273">
        <f>'Tariff Calculation'!J101</f>
        <v>0</v>
      </c>
      <c r="K32" s="273">
        <f>'Tariff Calculation'!K101</f>
        <v>0</v>
      </c>
      <c r="L32" s="273">
        <f>'Tariff Calculation'!L101</f>
        <v>0</v>
      </c>
      <c r="M32" s="273">
        <f>'Tariff Calculation'!M101</f>
        <v>0</v>
      </c>
      <c r="N32" s="273">
        <f>'Tariff Calculation'!N101</f>
        <v>0</v>
      </c>
      <c r="O32" s="273">
        <f>'Tariff Calculation'!O101</f>
        <v>0</v>
      </c>
      <c r="P32" s="273">
        <f>'Tariff Calculation'!P101</f>
        <v>0</v>
      </c>
      <c r="Q32" s="273">
        <f>'Tariff Calculation'!Q101</f>
        <v>0</v>
      </c>
      <c r="R32" s="273">
        <f>'Tariff Calculation'!R101</f>
        <v>0</v>
      </c>
      <c r="S32" s="273">
        <f>'Tariff Calculation'!S101</f>
        <v>0</v>
      </c>
      <c r="T32" s="273">
        <f>'Tariff Calculation'!T101</f>
        <v>0</v>
      </c>
      <c r="U32" s="273">
        <f>'Tariff Calculation'!U101</f>
        <v>0</v>
      </c>
      <c r="V32" s="273">
        <f>'Tariff Calculation'!V101</f>
        <v>0</v>
      </c>
      <c r="W32" s="273">
        <f>'Tariff Calculation'!W101</f>
        <v>0</v>
      </c>
      <c r="X32" s="273">
        <f>'Tariff Calculation'!X101</f>
        <v>0</v>
      </c>
      <c r="Y32" s="273">
        <f>'Tariff Calculation'!Y101</f>
        <v>0</v>
      </c>
      <c r="Z32" s="273">
        <f>'Tariff Calculation'!Z101</f>
        <v>0</v>
      </c>
      <c r="AA32" s="273">
        <f>'Tariff Calculation'!AA101</f>
        <v>0</v>
      </c>
      <c r="AB32" s="273">
        <f>'Tariff Calculation'!AB101</f>
        <v>0</v>
      </c>
      <c r="AC32" s="273">
        <f>'Tariff Calculation'!AC101</f>
        <v>0</v>
      </c>
      <c r="AD32" s="273">
        <f>'Tariff Calculation'!AD101</f>
        <v>0</v>
      </c>
    </row>
    <row r="33" spans="3:173" customFormat="1" ht="14" customHeight="1" thickBot="1"/>
    <row r="34" spans="3:173" s="62" customFormat="1" ht="12.5" customHeight="1" thickBot="1">
      <c r="C34" s="198" t="s">
        <v>2</v>
      </c>
      <c r="D34" s="62" t="s">
        <v>193</v>
      </c>
      <c r="G34" s="285">
        <f>SUM(G25:G33)</f>
        <v>131.82446451168477</v>
      </c>
      <c r="H34" s="286">
        <f t="shared" ref="H34:AD34" ca="1" si="2">SUM(H25:H33)</f>
        <v>135.2417742395113</v>
      </c>
      <c r="I34" s="286">
        <f t="shared" ca="1" si="2"/>
        <v>134.74488984472703</v>
      </c>
      <c r="J34" s="286">
        <f t="shared" ca="1" si="2"/>
        <v>134.02997384152178</v>
      </c>
      <c r="K34" s="286">
        <f t="shared" ca="1" si="2"/>
        <v>133.2870203401059</v>
      </c>
      <c r="L34" s="286">
        <f t="shared" ca="1" si="2"/>
        <v>132.46032621700951</v>
      </c>
      <c r="M34" s="286">
        <f t="shared" ca="1" si="2"/>
        <v>131.02500292912106</v>
      </c>
      <c r="N34" s="286">
        <f t="shared" ca="1" si="2"/>
        <v>130.22587855004815</v>
      </c>
      <c r="O34" s="286">
        <f t="shared" ca="1" si="2"/>
        <v>130.03619084233736</v>
      </c>
      <c r="P34" s="286">
        <f t="shared" ca="1" si="2"/>
        <v>129.62654922285699</v>
      </c>
      <c r="Q34" s="286">
        <f t="shared" ca="1" si="2"/>
        <v>128.84553602257918</v>
      </c>
      <c r="R34" s="286">
        <f t="shared" ca="1" si="2"/>
        <v>127.578722347411</v>
      </c>
      <c r="S34" s="286">
        <f t="shared" ca="1" si="2"/>
        <v>126.46702148091784</v>
      </c>
      <c r="T34" s="286">
        <f t="shared" ca="1" si="2"/>
        <v>126.13895799221143</v>
      </c>
      <c r="U34" s="286">
        <f t="shared" ca="1" si="2"/>
        <v>125.53069001955876</v>
      </c>
      <c r="V34" s="286">
        <f t="shared" ca="1" si="2"/>
        <v>124.74825574869756</v>
      </c>
      <c r="W34" s="286">
        <f t="shared" ca="1" si="2"/>
        <v>124.12540962887815</v>
      </c>
      <c r="X34" s="286">
        <f t="shared" ca="1" si="2"/>
        <v>123.41995297894393</v>
      </c>
      <c r="Y34" s="286">
        <f t="shared" ca="1" si="2"/>
        <v>122.69303177358347</v>
      </c>
      <c r="Z34" s="286">
        <f t="shared" ca="1" si="2"/>
        <v>121.84294614001813</v>
      </c>
      <c r="AA34" s="286">
        <f t="shared" ca="1" si="2"/>
        <v>121.65272794953519</v>
      </c>
      <c r="AB34" s="286">
        <f t="shared" ca="1" si="2"/>
        <v>119.03951995713516</v>
      </c>
      <c r="AC34" s="286">
        <f t="shared" ca="1" si="2"/>
        <v>119.17108795117608</v>
      </c>
      <c r="AD34" s="287">
        <f t="shared" ca="1" si="2"/>
        <v>119.07128614870169</v>
      </c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</row>
  </sheetData>
  <sheetProtection algorithmName="SHA-512" hashValue="BA915/Vmax3eNgKzPkesPqQeNfkW9fr/PxWS6NLLMJRjBu3o+bWTxxfhUX7SPN3kY0NkQs2tbhCVt+Ik7N0xZw==" saltValue="BAFwDC7gys03dUobTkEq2w==" spinCount="100000" sheet="1" objects="1" scenarios="1"/>
  <hyperlinks>
    <hyperlink ref="B1" location="Control!A1" display="Go to Control Page" xr:uid="{E29C6F1E-51A4-462F-A411-3EF191BC06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tabColor theme="0" tint="-0.34998626667073579"/>
  </sheetPr>
  <dimension ref="A1:IS58"/>
  <sheetViews>
    <sheetView showGridLines="0" tabSelected="1" topLeftCell="A13" zoomScaleNormal="100" workbookViewId="0">
      <selection activeCell="K20" sqref="K20"/>
    </sheetView>
  </sheetViews>
  <sheetFormatPr defaultColWidth="0" defaultRowHeight="13.4" customHeight="1" zeroHeight="1"/>
  <cols>
    <col min="1" max="1" width="4.81640625" style="78" customWidth="1"/>
    <col min="2" max="5" width="6.453125" style="78" customWidth="1"/>
    <col min="6" max="6" width="17.453125" style="78" customWidth="1"/>
    <col min="7" max="8" width="6.453125" style="78" customWidth="1"/>
    <col min="9" max="9" width="17" style="78" customWidth="1"/>
    <col min="10" max="14" width="6.453125" style="78" customWidth="1"/>
    <col min="15" max="253" width="3.54296875" style="78" hidden="1" customWidth="1"/>
    <col min="254" max="16384" width="8.81640625" style="78" hidden="1"/>
  </cols>
  <sheetData>
    <row r="1" spans="1:13" ht="12.5">
      <c r="A1"/>
    </row>
    <row r="2" spans="1:13" ht="12.5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13" ht="12.5">
      <c r="B3" s="147"/>
      <c r="M3" s="82"/>
    </row>
    <row r="4" spans="1:13" ht="12.5">
      <c r="B4" s="147"/>
      <c r="M4" s="82"/>
    </row>
    <row r="5" spans="1:13" ht="12.5">
      <c r="B5" s="147"/>
      <c r="M5" s="82"/>
    </row>
    <row r="6" spans="1:13" ht="12.5">
      <c r="B6" s="147"/>
      <c r="M6" s="82"/>
    </row>
    <row r="7" spans="1:13" ht="12.5">
      <c r="B7" s="147"/>
      <c r="M7" s="82"/>
    </row>
    <row r="8" spans="1:13" ht="12.5">
      <c r="B8" s="147"/>
      <c r="M8" s="82"/>
    </row>
    <row r="9" spans="1:13" ht="12.5">
      <c r="B9" s="147"/>
      <c r="M9" s="82"/>
    </row>
    <row r="10" spans="1:13" ht="12.5">
      <c r="B10" s="147"/>
      <c r="M10" s="82"/>
    </row>
    <row r="11" spans="1:13" ht="12.5">
      <c r="B11" s="147"/>
      <c r="M11" s="82"/>
    </row>
    <row r="12" spans="1:13" ht="12.5">
      <c r="B12" s="147"/>
      <c r="M12" s="82"/>
    </row>
    <row r="13" spans="1:13" ht="12.5">
      <c r="B13" s="147"/>
      <c r="M13" s="82"/>
    </row>
    <row r="14" spans="1:13" ht="12.5">
      <c r="B14" s="147"/>
      <c r="M14" s="82"/>
    </row>
    <row r="15" spans="1:13" ht="12.5">
      <c r="B15" s="147"/>
      <c r="M15" s="82"/>
    </row>
    <row r="16" spans="1:13" ht="12.5">
      <c r="B16" s="147"/>
      <c r="M16" s="82"/>
    </row>
    <row r="17" spans="2:13" ht="17.5">
      <c r="B17" s="169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83"/>
    </row>
    <row r="18" spans="2:13" ht="23">
      <c r="B18" s="299" t="s">
        <v>85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1"/>
    </row>
    <row r="19" spans="2:13" ht="23" customHeight="1">
      <c r="B19" s="299" t="s">
        <v>86</v>
      </c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7"/>
    </row>
    <row r="20" spans="2:13" ht="23">
      <c r="B20" s="162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1"/>
    </row>
    <row r="21" spans="2:13" ht="13">
      <c r="B21" s="147"/>
      <c r="F21" s="165" t="s">
        <v>50</v>
      </c>
      <c r="G21" s="170">
        <v>1</v>
      </c>
      <c r="M21" s="82"/>
    </row>
    <row r="22" spans="2:13" ht="13">
      <c r="B22" s="147"/>
      <c r="F22" s="165" t="s">
        <v>51</v>
      </c>
      <c r="G22" s="302">
        <v>45566</v>
      </c>
      <c r="H22" s="302"/>
      <c r="I22" s="302"/>
      <c r="M22" s="82"/>
    </row>
    <row r="23" spans="2:13" ht="13">
      <c r="B23" s="147"/>
      <c r="F23" s="165" t="s">
        <v>66</v>
      </c>
      <c r="G23" s="166" t="s">
        <v>247</v>
      </c>
      <c r="H23" s="166"/>
      <c r="I23" s="166"/>
      <c r="M23" s="82"/>
    </row>
    <row r="24" spans="2:13" ht="13">
      <c r="B24" s="147"/>
      <c r="F24" s="165" t="s">
        <v>52</v>
      </c>
      <c r="G24" s="302">
        <f ca="1">NOW()</f>
        <v>45567.388435995374</v>
      </c>
      <c r="H24" s="302"/>
      <c r="I24" s="302"/>
      <c r="M24" s="82"/>
    </row>
    <row r="25" spans="2:13" ht="13">
      <c r="B25" s="147"/>
      <c r="F25" s="165" t="s">
        <v>87</v>
      </c>
      <c r="G25" s="166" t="s">
        <v>88</v>
      </c>
      <c r="H25" s="166"/>
      <c r="I25" s="166"/>
      <c r="M25" s="82"/>
    </row>
    <row r="26" spans="2:13" ht="17.5">
      <c r="B26" s="303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5"/>
    </row>
    <row r="27" spans="2:13" ht="17.5">
      <c r="B27" s="303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5"/>
    </row>
    <row r="28" spans="2:13" ht="17.5">
      <c r="B28" s="169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83"/>
    </row>
    <row r="29" spans="2:13" ht="13">
      <c r="B29" s="147"/>
      <c r="C29" s="167"/>
      <c r="D29" s="168"/>
      <c r="E29" s="168"/>
      <c r="F29" s="168"/>
      <c r="G29" s="168"/>
      <c r="H29" s="168"/>
      <c r="I29" s="168"/>
      <c r="J29" s="168"/>
      <c r="K29" s="168"/>
      <c r="L29" s="168"/>
      <c r="M29" s="82"/>
    </row>
    <row r="30" spans="2:13" ht="12.5">
      <c r="B30" s="147"/>
      <c r="M30" s="82"/>
    </row>
    <row r="31" spans="2:13" ht="12.5">
      <c r="B31" s="147"/>
      <c r="M31" s="82"/>
    </row>
    <row r="32" spans="2:13" ht="12.5">
      <c r="B32" s="147"/>
      <c r="M32" s="82"/>
    </row>
    <row r="33" spans="2:13" ht="12.5">
      <c r="B33" s="147"/>
      <c r="M33" s="82"/>
    </row>
    <row r="34" spans="2:13" ht="12.5">
      <c r="B34" s="147"/>
      <c r="M34" s="82"/>
    </row>
    <row r="35" spans="2:13" ht="12.5">
      <c r="B35" s="147"/>
      <c r="M35" s="82"/>
    </row>
    <row r="36" spans="2:13" ht="12.5">
      <c r="B36" s="147"/>
      <c r="M36" s="82"/>
    </row>
    <row r="37" spans="2:13" ht="12.5">
      <c r="B37" s="147"/>
      <c r="M37" s="82"/>
    </row>
    <row r="38" spans="2:13" ht="12.5">
      <c r="B38" s="147"/>
      <c r="M38" s="82"/>
    </row>
    <row r="39" spans="2:13" ht="12.5">
      <c r="B39" s="147"/>
      <c r="M39" s="82"/>
    </row>
    <row r="40" spans="2:13" ht="12.5">
      <c r="B40" s="147"/>
      <c r="M40" s="82"/>
    </row>
    <row r="41" spans="2:13" ht="12.5">
      <c r="B41" s="147"/>
      <c r="M41" s="82"/>
    </row>
    <row r="42" spans="2:13" ht="12.5"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6"/>
    </row>
    <row r="43" spans="2:13" ht="12.5"/>
    <row r="44" spans="2:13" ht="12.5"/>
    <row r="45" spans="2:13" ht="13.4" customHeight="1"/>
    <row r="46" spans="2:13" ht="13.4" customHeight="1"/>
    <row r="47" spans="2:13" ht="13.4" customHeight="1"/>
    <row r="48" spans="2:13" ht="13.4" customHeight="1"/>
    <row r="49" ht="13.4" customHeight="1"/>
    <row r="50" ht="13.4" customHeight="1"/>
    <row r="51" ht="13.4" customHeight="1"/>
    <row r="52" ht="13.4" customHeight="1"/>
    <row r="53" ht="13.4" customHeight="1"/>
    <row r="54" ht="13.4" customHeight="1"/>
    <row r="55" ht="13.4" customHeight="1"/>
    <row r="56" ht="13.4" customHeight="1"/>
    <row r="57" ht="13.4" customHeight="1"/>
    <row r="58" ht="13.4" customHeight="1"/>
  </sheetData>
  <mergeCells count="6">
    <mergeCell ref="B18:M18"/>
    <mergeCell ref="G22:I22"/>
    <mergeCell ref="G24:I24"/>
    <mergeCell ref="B26:M26"/>
    <mergeCell ref="B27:M27"/>
    <mergeCell ref="B19:M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34998626667073579"/>
  </sheetPr>
  <dimension ref="C15:R45"/>
  <sheetViews>
    <sheetView showGridLines="0" zoomScale="68" zoomScaleNormal="68" workbookViewId="0"/>
  </sheetViews>
  <sheetFormatPr defaultColWidth="8.81640625" defaultRowHeight="12.5"/>
  <cols>
    <col min="1" max="6" width="8.81640625" style="52"/>
    <col min="7" max="7" width="11.1796875" style="52" customWidth="1"/>
    <col min="8" max="16384" width="8.81640625" style="52"/>
  </cols>
  <sheetData>
    <row r="15" spans="3:18" ht="30">
      <c r="C15" s="92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  <c r="Q15" s="91"/>
      <c r="R15" s="93"/>
    </row>
    <row r="16" spans="3:18">
      <c r="C16" s="94"/>
      <c r="R16" s="95"/>
    </row>
    <row r="17" spans="3:18" ht="23">
      <c r="C17" s="94"/>
      <c r="D17" s="308" t="s">
        <v>216</v>
      </c>
      <c r="E17" s="309"/>
      <c r="F17" s="309"/>
      <c r="G17" s="310"/>
      <c r="I17" s="308" t="s">
        <v>49</v>
      </c>
      <c r="J17" s="309"/>
      <c r="K17" s="309"/>
      <c r="L17" s="310"/>
      <c r="N17" s="308" t="s">
        <v>215</v>
      </c>
      <c r="O17" s="309"/>
      <c r="P17" s="309"/>
      <c r="Q17" s="310"/>
      <c r="R17" s="95"/>
    </row>
    <row r="18" spans="3:18">
      <c r="C18" s="94"/>
      <c r="R18" s="95"/>
    </row>
    <row r="19" spans="3:18" ht="22.5">
      <c r="C19" s="94"/>
      <c r="D19" s="311" t="s">
        <v>194</v>
      </c>
      <c r="E19" s="311"/>
      <c r="F19" s="311"/>
      <c r="G19" s="311"/>
      <c r="I19" s="311" t="s">
        <v>56</v>
      </c>
      <c r="J19" s="311"/>
      <c r="K19" s="311"/>
      <c r="L19" s="311"/>
      <c r="N19" s="311" t="s">
        <v>197</v>
      </c>
      <c r="O19" s="311"/>
      <c r="P19" s="311"/>
      <c r="Q19" s="311"/>
      <c r="R19" s="95"/>
    </row>
    <row r="20" spans="3:18" ht="22.5">
      <c r="C20" s="94"/>
      <c r="D20" s="211"/>
      <c r="E20" s="212"/>
      <c r="I20" s="211"/>
      <c r="J20" s="212"/>
      <c r="R20" s="95"/>
    </row>
    <row r="21" spans="3:18" ht="22.5">
      <c r="C21" s="94"/>
      <c r="D21" s="311" t="s">
        <v>53</v>
      </c>
      <c r="E21" s="311"/>
      <c r="F21" s="311"/>
      <c r="G21" s="311"/>
      <c r="I21" s="311" t="s">
        <v>195</v>
      </c>
      <c r="J21" s="311"/>
      <c r="K21" s="311"/>
      <c r="L21" s="311"/>
      <c r="N21" s="311" t="s">
        <v>198</v>
      </c>
      <c r="O21" s="311"/>
      <c r="P21" s="311"/>
      <c r="Q21" s="311"/>
      <c r="R21" s="95"/>
    </row>
    <row r="22" spans="3:18" ht="22.5">
      <c r="C22" s="94"/>
      <c r="D22" s="211"/>
      <c r="E22" s="212"/>
      <c r="I22" s="211"/>
      <c r="J22" s="212"/>
      <c r="N22" s="211"/>
      <c r="O22" s="212"/>
      <c r="R22" s="95"/>
    </row>
    <row r="23" spans="3:18" ht="22.5">
      <c r="C23" s="94"/>
      <c r="D23" s="311" t="s">
        <v>213</v>
      </c>
      <c r="E23" s="311"/>
      <c r="F23" s="311"/>
      <c r="G23" s="311"/>
      <c r="I23" s="311" t="s">
        <v>210</v>
      </c>
      <c r="J23" s="311"/>
      <c r="K23" s="311"/>
      <c r="L23" s="311"/>
      <c r="N23" s="311" t="s">
        <v>211</v>
      </c>
      <c r="O23" s="311"/>
      <c r="P23" s="311"/>
      <c r="Q23" s="311"/>
      <c r="R23" s="95"/>
    </row>
    <row r="24" spans="3:18" ht="22.5">
      <c r="C24" s="94"/>
      <c r="D24" s="311"/>
      <c r="E24" s="311"/>
      <c r="F24" s="311"/>
      <c r="G24" s="311"/>
      <c r="I24" s="211"/>
      <c r="J24" s="212"/>
      <c r="R24" s="95"/>
    </row>
    <row r="25" spans="3:18" ht="22.5">
      <c r="C25" s="94"/>
      <c r="D25" s="311"/>
      <c r="E25" s="311"/>
      <c r="F25" s="311"/>
      <c r="G25" s="311"/>
      <c r="I25" s="311"/>
      <c r="J25" s="311"/>
      <c r="K25" s="311"/>
      <c r="L25" s="311"/>
      <c r="N25" s="311" t="s">
        <v>57</v>
      </c>
      <c r="O25" s="311"/>
      <c r="P25" s="311"/>
      <c r="Q25" s="311"/>
      <c r="R25" s="95"/>
    </row>
    <row r="26" spans="3:18">
      <c r="C26" s="94"/>
      <c r="R26" s="95"/>
    </row>
    <row r="27" spans="3:18">
      <c r="C27" s="94"/>
      <c r="R27" s="95"/>
    </row>
    <row r="28" spans="3:18">
      <c r="C28" s="94"/>
      <c r="R28" s="95"/>
    </row>
    <row r="29" spans="3:18">
      <c r="C29" s="94"/>
      <c r="R29" s="95"/>
    </row>
    <row r="30" spans="3:18">
      <c r="C30" s="94"/>
      <c r="R30" s="95"/>
    </row>
    <row r="31" spans="3:18">
      <c r="C31" s="94"/>
      <c r="R31" s="95"/>
    </row>
    <row r="32" spans="3:18">
      <c r="C32" s="94"/>
      <c r="R32" s="95"/>
    </row>
    <row r="33" spans="3:18">
      <c r="C33" s="94"/>
      <c r="R33" s="95"/>
    </row>
    <row r="34" spans="3:18">
      <c r="C34" s="94"/>
      <c r="R34" s="95"/>
    </row>
    <row r="35" spans="3:18">
      <c r="C35" s="94"/>
      <c r="R35" s="95"/>
    </row>
    <row r="36" spans="3:18">
      <c r="C36" s="94"/>
      <c r="R36" s="95"/>
    </row>
    <row r="37" spans="3:18">
      <c r="C37" s="94"/>
      <c r="R37" s="95"/>
    </row>
    <row r="38" spans="3:18">
      <c r="C38" s="94"/>
      <c r="R38" s="95"/>
    </row>
    <row r="39" spans="3:18">
      <c r="C39" s="94"/>
      <c r="R39" s="95"/>
    </row>
    <row r="40" spans="3:18">
      <c r="C40" s="94"/>
      <c r="R40" s="95"/>
    </row>
    <row r="41" spans="3:18">
      <c r="C41" s="94"/>
      <c r="R41" s="95"/>
    </row>
    <row r="42" spans="3:18">
      <c r="C42" s="94"/>
      <c r="R42" s="95"/>
    </row>
    <row r="43" spans="3:18">
      <c r="C43" s="94"/>
      <c r="R43" s="95"/>
    </row>
    <row r="44" spans="3:18">
      <c r="C44" s="94"/>
      <c r="R44" s="95"/>
    </row>
    <row r="45" spans="3:18" ht="13" thickBot="1">
      <c r="C45" s="96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8"/>
    </row>
  </sheetData>
  <mergeCells count="16">
    <mergeCell ref="N23:Q23"/>
    <mergeCell ref="D19:G19"/>
    <mergeCell ref="D21:G21"/>
    <mergeCell ref="D23:G23"/>
    <mergeCell ref="N25:Q25"/>
    <mergeCell ref="D25:G25"/>
    <mergeCell ref="I25:L25"/>
    <mergeCell ref="D24:G24"/>
    <mergeCell ref="I23:L23"/>
    <mergeCell ref="I17:L17"/>
    <mergeCell ref="D17:G17"/>
    <mergeCell ref="N17:Q17"/>
    <mergeCell ref="I19:L19"/>
    <mergeCell ref="I21:L21"/>
    <mergeCell ref="N19:Q19"/>
    <mergeCell ref="N21:Q21"/>
  </mergeCells>
  <hyperlinks>
    <hyperlink ref="I19" location="'Input Data'!A1" display="Input Data" xr:uid="{6DFE0EBE-DA12-4160-B3EE-A698E57D5BF9}"/>
    <hyperlink ref="I21" location="'Regulatory Asset Base'!A1" display="Regulatory Asset Base" xr:uid="{7E19CA4A-3691-41A7-A448-DC066D7C9F0D}"/>
    <hyperlink ref="I23" location="'Regulated OPEX'!A1" display="Regulated OPEX" xr:uid="{8E392363-B7F8-4DF8-82A6-6AEE4428D366}"/>
    <hyperlink ref="N19" location="'Gen and Trans'!A1" display="Gen and Trans" xr:uid="{C0D1CA96-D82A-4683-8307-FC7B4990AEAD}"/>
    <hyperlink ref="N21" location="'Asset Depreciation'!A1" display="Asset Depreciation" xr:uid="{89674EA0-B32F-42B6-8CEE-84E041690DBF}"/>
    <hyperlink ref="N23" location="'Tariff Calculation'!A1" display="Tariff Calculation" xr:uid="{3F6F1702-060D-4968-A54F-4CD35138DEDC}"/>
    <hyperlink ref="D19:G19" location="'Cover Page'!A1" display="Cover Page" xr:uid="{1D595EFE-8D7C-406D-BC16-C629D8C89B54}"/>
    <hyperlink ref="D21:G21" location="Control!A1" display="Control" xr:uid="{7E88987E-F893-478D-A267-1B6221646744}"/>
    <hyperlink ref="D23:G23" location="'User Guide'!A1" display="User Guide" xr:uid="{8EE8E885-6256-40A2-9E60-5EC6C8AE0A36}"/>
    <hyperlink ref="N25" location="'Tariff Calculation'!A1" display="Tariff Calculation" xr:uid="{7090569C-68EF-48A6-AC6C-4F58DAFAACCE}"/>
    <hyperlink ref="N25:Q25" location="Tariff!A1" display="Tariff" xr:uid="{4206CB5D-733D-42F6-8B42-A572F6C2C772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theme="0" tint="-0.34998626667073579"/>
  </sheetPr>
  <dimension ref="B1:U37"/>
  <sheetViews>
    <sheetView showGridLines="0" topLeftCell="A9" zoomScaleNormal="100" workbookViewId="0">
      <selection activeCell="B1" sqref="B1"/>
    </sheetView>
  </sheetViews>
  <sheetFormatPr defaultColWidth="9.1796875" defaultRowHeight="12.5"/>
  <cols>
    <col min="1" max="1" width="9.1796875" style="1"/>
    <col min="2" max="2" width="17.6328125" style="1" customWidth="1"/>
    <col min="3" max="15" width="9.1796875" style="1"/>
    <col min="16" max="16" width="9.54296875" style="1" customWidth="1"/>
    <col min="17" max="16384" width="9.1796875" style="1"/>
  </cols>
  <sheetData>
    <row r="1" spans="2:16">
      <c r="B1" s="209" t="s">
        <v>212</v>
      </c>
      <c r="C1" s="2"/>
    </row>
    <row r="3" spans="2:16" ht="30" customHeight="1"/>
    <row r="4" spans="2:16" ht="18">
      <c r="C4" s="312" t="s">
        <v>70</v>
      </c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4"/>
    </row>
    <row r="5" spans="2:16" ht="17.5">
      <c r="C5" s="158" t="s">
        <v>71</v>
      </c>
      <c r="D5" s="245"/>
      <c r="E5" s="245"/>
      <c r="F5" s="244" t="s">
        <v>72</v>
      </c>
      <c r="G5" s="244"/>
      <c r="H5" s="245"/>
      <c r="I5" s="245"/>
      <c r="J5" s="245"/>
      <c r="K5" s="245"/>
      <c r="L5" s="245"/>
      <c r="P5" s="155"/>
    </row>
    <row r="6" spans="2:16" ht="17.5">
      <c r="C6" s="159" t="s">
        <v>194</v>
      </c>
      <c r="D6" s="246"/>
      <c r="E6" s="245"/>
      <c r="F6" s="247" t="s">
        <v>217</v>
      </c>
      <c r="G6" s="244"/>
      <c r="H6" s="247"/>
      <c r="I6" s="245"/>
      <c r="J6" s="245"/>
      <c r="K6" s="245"/>
      <c r="L6" s="245"/>
      <c r="P6" s="155"/>
    </row>
    <row r="7" spans="2:16" ht="15.5">
      <c r="C7" s="159" t="s">
        <v>53</v>
      </c>
      <c r="D7" s="247"/>
      <c r="E7" s="247"/>
      <c r="F7" s="247" t="s">
        <v>54</v>
      </c>
      <c r="G7" s="248"/>
      <c r="H7" s="248"/>
      <c r="I7" s="248"/>
      <c r="P7" s="155"/>
    </row>
    <row r="8" spans="2:16" ht="15.5">
      <c r="C8" s="159" t="s">
        <v>213</v>
      </c>
      <c r="D8" s="247"/>
      <c r="E8" s="247"/>
      <c r="F8" s="247" t="s">
        <v>218</v>
      </c>
      <c r="G8" s="248"/>
      <c r="H8" s="248"/>
      <c r="I8" s="248"/>
      <c r="P8" s="155"/>
    </row>
    <row r="9" spans="2:16" ht="15.5">
      <c r="C9" s="160" t="s">
        <v>56</v>
      </c>
      <c r="D9" s="201"/>
      <c r="E9" s="201"/>
      <c r="F9" s="202" t="s">
        <v>219</v>
      </c>
      <c r="G9" s="201"/>
      <c r="H9" s="201"/>
      <c r="I9" s="201"/>
      <c r="J9" s="202"/>
      <c r="K9" s="202"/>
      <c r="L9" s="202"/>
      <c r="M9" s="202"/>
      <c r="P9" s="155"/>
    </row>
    <row r="10" spans="2:16" ht="15.5">
      <c r="C10" s="160" t="s">
        <v>195</v>
      </c>
      <c r="D10" s="201"/>
      <c r="E10" s="201"/>
      <c r="F10" s="202" t="s">
        <v>55</v>
      </c>
      <c r="G10" s="201"/>
      <c r="H10" s="201"/>
      <c r="I10" s="201"/>
      <c r="J10" s="203"/>
      <c r="K10" s="203"/>
      <c r="L10" s="203"/>
      <c r="M10" s="203"/>
      <c r="P10" s="155"/>
    </row>
    <row r="11" spans="2:16" ht="15.5">
      <c r="C11" s="160" t="s">
        <v>196</v>
      </c>
      <c r="D11" s="201"/>
      <c r="E11" s="201"/>
      <c r="F11" s="202" t="s">
        <v>220</v>
      </c>
      <c r="G11" s="201"/>
      <c r="H11" s="201"/>
      <c r="I11" s="201"/>
      <c r="J11" s="203"/>
      <c r="K11" s="203"/>
      <c r="L11" s="203"/>
      <c r="M11" s="203"/>
      <c r="P11" s="155"/>
    </row>
    <row r="12" spans="2:16" ht="15.5">
      <c r="C12" s="200" t="s">
        <v>197</v>
      </c>
      <c r="D12" s="250"/>
      <c r="E12" s="250"/>
      <c r="F12" s="251" t="s">
        <v>221</v>
      </c>
      <c r="G12" s="249"/>
      <c r="H12" s="249"/>
      <c r="I12" s="249"/>
      <c r="J12" s="251"/>
      <c r="K12" s="251"/>
      <c r="L12" s="251"/>
      <c r="P12" s="155"/>
    </row>
    <row r="13" spans="2:16" ht="15.5">
      <c r="C13" s="200" t="s">
        <v>198</v>
      </c>
      <c r="D13" s="250"/>
      <c r="E13" s="250"/>
      <c r="F13" s="251" t="s">
        <v>234</v>
      </c>
      <c r="G13" s="249"/>
      <c r="H13" s="249"/>
      <c r="I13" s="249"/>
      <c r="J13" s="251"/>
      <c r="K13" s="251"/>
      <c r="L13" s="251"/>
      <c r="P13" s="155"/>
    </row>
    <row r="14" spans="2:16" ht="15.5">
      <c r="C14" s="200" t="s">
        <v>211</v>
      </c>
      <c r="D14" s="222"/>
      <c r="E14" s="222"/>
      <c r="F14" s="251" t="s">
        <v>232</v>
      </c>
      <c r="G14" s="251"/>
      <c r="H14" s="251"/>
      <c r="I14" s="251"/>
      <c r="J14" s="251"/>
      <c r="K14" s="251"/>
      <c r="L14" s="251"/>
      <c r="P14" s="155"/>
    </row>
    <row r="15" spans="2:16" ht="15.5">
      <c r="C15" s="204" t="s">
        <v>231</v>
      </c>
      <c r="D15" s="205"/>
      <c r="E15" s="205"/>
      <c r="F15" s="206" t="s">
        <v>233</v>
      </c>
      <c r="G15" s="206"/>
      <c r="H15" s="206"/>
      <c r="I15" s="206"/>
      <c r="J15" s="206"/>
      <c r="K15" s="206"/>
      <c r="L15" s="206"/>
      <c r="M15" s="157"/>
      <c r="N15" s="157"/>
      <c r="O15" s="157"/>
      <c r="P15" s="153"/>
    </row>
    <row r="16" spans="2:16">
      <c r="D16" s="146"/>
      <c r="E16" s="146"/>
      <c r="F16" s="146"/>
      <c r="G16" s="146"/>
      <c r="H16" s="87"/>
      <c r="I16" s="87"/>
      <c r="J16" s="87"/>
    </row>
    <row r="18" spans="3:16" ht="18">
      <c r="C18" s="312" t="s">
        <v>58</v>
      </c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4"/>
    </row>
    <row r="19" spans="3:16" ht="13">
      <c r="C19" s="154">
        <v>0</v>
      </c>
      <c r="F19" s="1" t="s">
        <v>236</v>
      </c>
      <c r="P19" s="155"/>
    </row>
    <row r="20" spans="3:16">
      <c r="C20" s="221"/>
      <c r="D20" s="222"/>
      <c r="E20" s="222"/>
      <c r="F20" s="222"/>
      <c r="G20" s="222"/>
      <c r="H20" s="222"/>
      <c r="P20" s="155"/>
    </row>
    <row r="21" spans="3:16" ht="13">
      <c r="C21" s="154">
        <v>1</v>
      </c>
      <c r="F21" s="1" t="s">
        <v>235</v>
      </c>
      <c r="P21" s="155"/>
    </row>
    <row r="22" spans="3:16">
      <c r="C22" s="154"/>
      <c r="P22" s="155"/>
    </row>
    <row r="23" spans="3:16">
      <c r="C23" s="154">
        <v>2</v>
      </c>
      <c r="P23" s="155"/>
    </row>
    <row r="24" spans="3:16">
      <c r="C24" s="154"/>
      <c r="P24" s="155"/>
    </row>
    <row r="25" spans="3:16">
      <c r="C25" s="156">
        <v>3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3"/>
    </row>
    <row r="27" spans="3:16">
      <c r="I27" s="52"/>
      <c r="J27" s="52"/>
      <c r="K27" s="52"/>
    </row>
    <row r="28" spans="3:16" ht="18">
      <c r="C28" s="315" t="s">
        <v>18</v>
      </c>
      <c r="D28" s="316"/>
      <c r="E28" s="316"/>
      <c r="F28" s="316"/>
      <c r="G28" s="316"/>
      <c r="H28" s="316"/>
      <c r="I28" s="316"/>
      <c r="J28" s="316"/>
      <c r="K28" s="316"/>
      <c r="L28" s="317"/>
    </row>
    <row r="29" spans="3:16" ht="17.5">
      <c r="C29" s="231" t="s">
        <v>222</v>
      </c>
      <c r="D29" s="232"/>
      <c r="E29" s="232"/>
      <c r="F29" s="233"/>
      <c r="G29" s="232"/>
      <c r="H29" s="232"/>
      <c r="I29" s="232"/>
      <c r="J29" s="234"/>
      <c r="K29" s="234"/>
      <c r="L29" s="235"/>
    </row>
    <row r="30" spans="3:16" ht="17.5">
      <c r="C30" s="215" t="s">
        <v>73</v>
      </c>
      <c r="D30" s="213"/>
      <c r="E30" s="213"/>
      <c r="F30" s="152"/>
      <c r="G30" s="213"/>
      <c r="H30" s="213"/>
      <c r="I30" s="213"/>
      <c r="J30" s="214"/>
      <c r="K30" s="214"/>
      <c r="L30" s="216"/>
    </row>
    <row r="31" spans="3:16" ht="15.5">
      <c r="C31" s="217" t="s">
        <v>19</v>
      </c>
      <c r="D31" s="218"/>
      <c r="E31" s="218"/>
      <c r="F31" s="218"/>
      <c r="G31" s="218"/>
      <c r="H31" s="218"/>
      <c r="I31" s="218"/>
      <c r="J31" s="219"/>
      <c r="K31" s="219"/>
      <c r="L31" s="220"/>
    </row>
    <row r="33" spans="8:21"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8:21"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8:21"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8:21"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8:21"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</sheetData>
  <sheetProtection formatCells="0" formatColumns="0" formatRows="0"/>
  <mergeCells count="3">
    <mergeCell ref="C4:P4"/>
    <mergeCell ref="C18:P18"/>
    <mergeCell ref="C28:L28"/>
  </mergeCells>
  <hyperlinks>
    <hyperlink ref="B1" location="Control!A1" display="Go to Control Page" xr:uid="{89172AAC-70F0-4B30-97D1-C50A541EF9BF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E12A-0637-40AA-B7E3-B168A33F7171}">
  <sheetPr codeName="Sheet3"/>
  <dimension ref="B1:I8"/>
  <sheetViews>
    <sheetView showGridLines="0" zoomScaleNormal="100" zoomScaleSheetLayoutView="100" workbookViewId="0">
      <selection activeCell="B1" sqref="B1"/>
    </sheetView>
  </sheetViews>
  <sheetFormatPr defaultRowHeight="12.5"/>
  <cols>
    <col min="2" max="2" width="9.453125" customWidth="1"/>
    <col min="3" max="3" width="31.453125" customWidth="1"/>
    <col min="4" max="4" width="86.36328125" customWidth="1"/>
  </cols>
  <sheetData>
    <row r="1" spans="2:9" ht="15.5">
      <c r="B1" s="236" t="s">
        <v>212</v>
      </c>
      <c r="C1" s="88"/>
      <c r="D1" s="88"/>
    </row>
    <row r="4" spans="2:9" ht="15.5">
      <c r="B4" s="149" t="s">
        <v>67</v>
      </c>
      <c r="C4" s="149" t="s">
        <v>68</v>
      </c>
      <c r="D4" s="149" t="s">
        <v>69</v>
      </c>
    </row>
    <row r="5" spans="2:9" ht="15.5">
      <c r="B5" s="150">
        <v>5</v>
      </c>
      <c r="C5" s="151" t="s">
        <v>56</v>
      </c>
      <c r="D5" s="243" t="s">
        <v>219</v>
      </c>
      <c r="E5" s="201"/>
      <c r="F5" s="201"/>
      <c r="G5" s="201"/>
      <c r="H5" s="202"/>
      <c r="I5" s="202"/>
    </row>
    <row r="6" spans="2:9" ht="15.5">
      <c r="B6" s="150">
        <v>6</v>
      </c>
      <c r="C6" s="151" t="s">
        <v>195</v>
      </c>
      <c r="D6" s="243" t="s">
        <v>55</v>
      </c>
      <c r="E6" s="201"/>
      <c r="F6" s="201"/>
      <c r="G6" s="201"/>
      <c r="H6" s="203"/>
      <c r="I6" s="203"/>
    </row>
    <row r="7" spans="2:9" ht="15.5">
      <c r="B7" s="150">
        <v>7</v>
      </c>
      <c r="C7" s="151" t="s">
        <v>210</v>
      </c>
      <c r="D7" s="243" t="s">
        <v>220</v>
      </c>
      <c r="E7" s="201"/>
      <c r="F7" s="201"/>
      <c r="G7" s="201"/>
      <c r="H7" s="203"/>
      <c r="I7" s="203"/>
    </row>
    <row r="8" spans="2:9" ht="15.5">
      <c r="B8" s="148"/>
      <c r="C8" s="148"/>
      <c r="D8" s="148"/>
    </row>
  </sheetData>
  <hyperlinks>
    <hyperlink ref="C5" location="'Input Data'!A1" display="Input Data" xr:uid="{873F0A1A-2ABB-4C22-B4B8-D1ECD8A0876E}"/>
    <hyperlink ref="C6" location="'Regulatory Asset Base'!A1" display="Regulatory Asset Base" xr:uid="{229D68FE-0709-47B7-AE5E-EC51E96CC4EF}"/>
    <hyperlink ref="C7" location="'Regulated OPEX'!A1" display="Regulated OPEX" xr:uid="{E81A6670-541E-411E-9C2D-E453BE4C7C90}"/>
    <hyperlink ref="B1" location="Control!A1" display="Go to Control Page" xr:uid="{9E026F3E-45AA-4D12-B9E4-8903926776E4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4C22"/>
  </sheetPr>
  <dimension ref="A1:AE76"/>
  <sheetViews>
    <sheetView showGridLines="0" zoomScale="75" zoomScaleNormal="75" workbookViewId="0">
      <pane ySplit="5" topLeftCell="A20" activePane="bottomLeft" state="frozen"/>
      <selection activeCell="F19" sqref="F19"/>
      <selection pane="bottomLeft" activeCell="E33" sqref="E33"/>
    </sheetView>
  </sheetViews>
  <sheetFormatPr defaultColWidth="9.1796875" defaultRowHeight="12.5"/>
  <cols>
    <col min="1" max="1" width="9.1796875" style="52"/>
    <col min="2" max="2" width="7.54296875" style="52" customWidth="1"/>
    <col min="3" max="3" width="30.453125" style="52" customWidth="1"/>
    <col min="4" max="4" width="35.453125" style="52" customWidth="1"/>
    <col min="5" max="5" width="20" style="52" customWidth="1"/>
    <col min="6" max="6" width="14.1796875" style="52" customWidth="1"/>
    <col min="7" max="7" width="13" style="52" customWidth="1"/>
    <col min="8" max="8" width="13.36328125" style="52" customWidth="1"/>
    <col min="9" max="9" width="14" style="52" customWidth="1"/>
    <col min="10" max="10" width="13.81640625" style="52" customWidth="1"/>
    <col min="11" max="11" width="14" style="52" customWidth="1"/>
    <col min="12" max="12" width="14.453125" style="52" customWidth="1"/>
    <col min="13" max="13" width="13.81640625" style="52" customWidth="1"/>
    <col min="14" max="14" width="14.453125" style="52" customWidth="1"/>
    <col min="15" max="16" width="14" style="52" customWidth="1"/>
    <col min="17" max="17" width="14.81640625" style="52" customWidth="1"/>
    <col min="18" max="18" width="14" style="52" customWidth="1"/>
    <col min="19" max="19" width="14.26953125" style="52" customWidth="1"/>
    <col min="20" max="20" width="14.81640625" style="52" customWidth="1"/>
    <col min="21" max="21" width="13.81640625" style="52" customWidth="1"/>
    <col min="22" max="31" width="14.453125" style="52" customWidth="1"/>
    <col min="32" max="16384" width="9.1796875" style="52"/>
  </cols>
  <sheetData>
    <row r="1" spans="2:31" s="129" customFormat="1" ht="15.65" customHeight="1">
      <c r="B1" s="209" t="s">
        <v>212</v>
      </c>
    </row>
    <row r="2" spans="2:31" s="129" customFormat="1" ht="16.399999999999999" customHeight="1"/>
    <row r="5" spans="2:31" s="130" customFormat="1" ht="13">
      <c r="B5" s="130" t="s">
        <v>26</v>
      </c>
      <c r="C5" s="130" t="s">
        <v>27</v>
      </c>
      <c r="D5" s="130" t="s">
        <v>30</v>
      </c>
      <c r="E5" s="130" t="s">
        <v>28</v>
      </c>
      <c r="F5" s="130" t="s">
        <v>31</v>
      </c>
      <c r="G5" s="131">
        <f>F10</f>
        <v>2024</v>
      </c>
      <c r="H5" s="131">
        <f>G5+1</f>
        <v>2025</v>
      </c>
      <c r="I5" s="131">
        <f t="shared" ref="I5:AE5" si="0">H5+1</f>
        <v>2026</v>
      </c>
      <c r="J5" s="131">
        <f t="shared" si="0"/>
        <v>2027</v>
      </c>
      <c r="K5" s="131">
        <f t="shared" si="0"/>
        <v>2028</v>
      </c>
      <c r="L5" s="131">
        <f t="shared" si="0"/>
        <v>2029</v>
      </c>
      <c r="M5" s="131">
        <f t="shared" si="0"/>
        <v>2030</v>
      </c>
      <c r="N5" s="131">
        <f t="shared" si="0"/>
        <v>2031</v>
      </c>
      <c r="O5" s="131">
        <f t="shared" si="0"/>
        <v>2032</v>
      </c>
      <c r="P5" s="131">
        <f t="shared" si="0"/>
        <v>2033</v>
      </c>
      <c r="Q5" s="131">
        <f t="shared" si="0"/>
        <v>2034</v>
      </c>
      <c r="R5" s="131">
        <f t="shared" si="0"/>
        <v>2035</v>
      </c>
      <c r="S5" s="131">
        <f t="shared" si="0"/>
        <v>2036</v>
      </c>
      <c r="T5" s="131">
        <f t="shared" si="0"/>
        <v>2037</v>
      </c>
      <c r="U5" s="131">
        <f t="shared" si="0"/>
        <v>2038</v>
      </c>
      <c r="V5" s="131">
        <f t="shared" si="0"/>
        <v>2039</v>
      </c>
      <c r="W5" s="131">
        <f t="shared" si="0"/>
        <v>2040</v>
      </c>
      <c r="X5" s="131">
        <f t="shared" si="0"/>
        <v>2041</v>
      </c>
      <c r="Y5" s="131">
        <f t="shared" si="0"/>
        <v>2042</v>
      </c>
      <c r="Z5" s="131">
        <f t="shared" si="0"/>
        <v>2043</v>
      </c>
      <c r="AA5" s="131">
        <f t="shared" si="0"/>
        <v>2044</v>
      </c>
      <c r="AB5" s="131">
        <f t="shared" si="0"/>
        <v>2045</v>
      </c>
      <c r="AC5" s="131">
        <f t="shared" si="0"/>
        <v>2046</v>
      </c>
      <c r="AD5" s="131">
        <f t="shared" si="0"/>
        <v>2047</v>
      </c>
      <c r="AE5" s="131">
        <f t="shared" si="0"/>
        <v>2048</v>
      </c>
    </row>
    <row r="8" spans="2:31" s="128" customFormat="1" ht="14.15" customHeight="1">
      <c r="B8" s="132">
        <v>1</v>
      </c>
      <c r="C8" s="130" t="s">
        <v>223</v>
      </c>
    </row>
    <row r="10" spans="2:31" ht="13">
      <c r="C10" s="53" t="s">
        <v>168</v>
      </c>
      <c r="E10" s="72" t="s">
        <v>32</v>
      </c>
      <c r="F10" s="223">
        <v>2024</v>
      </c>
    </row>
    <row r="11" spans="2:31" ht="13">
      <c r="C11" s="53"/>
      <c r="E11" s="72"/>
      <c r="F11" s="240"/>
    </row>
    <row r="12" spans="2:31" ht="13">
      <c r="E12" s="72"/>
    </row>
    <row r="13" spans="2:31" s="128" customFormat="1" ht="14.15" customHeight="1">
      <c r="B13" s="132">
        <v>2</v>
      </c>
      <c r="C13" s="130" t="s">
        <v>33</v>
      </c>
    </row>
    <row r="14" spans="2:31" ht="13">
      <c r="E14" s="72"/>
    </row>
    <row r="15" spans="2:31" ht="13">
      <c r="C15" s="68" t="s">
        <v>34</v>
      </c>
      <c r="D15" s="71"/>
      <c r="E15" s="72" t="s">
        <v>35</v>
      </c>
      <c r="F15" s="224">
        <v>8766</v>
      </c>
    </row>
    <row r="16" spans="2:31" ht="13">
      <c r="C16" s="68" t="s">
        <v>36</v>
      </c>
      <c r="D16" s="71"/>
      <c r="E16" s="72" t="s">
        <v>37</v>
      </c>
      <c r="F16" s="225">
        <v>52.17</v>
      </c>
      <c r="I16" s="210"/>
    </row>
    <row r="17" spans="2:31" ht="13">
      <c r="C17" s="68" t="s">
        <v>81</v>
      </c>
      <c r="D17" s="71"/>
      <c r="E17" s="72" t="s">
        <v>82</v>
      </c>
      <c r="F17" s="225">
        <v>24</v>
      </c>
    </row>
    <row r="18" spans="2:31" ht="13">
      <c r="C18" s="68" t="s">
        <v>83</v>
      </c>
      <c r="D18" s="71"/>
      <c r="E18" s="72" t="s">
        <v>84</v>
      </c>
      <c r="F18" s="225">
        <v>30.5</v>
      </c>
    </row>
    <row r="19" spans="2:31" ht="13">
      <c r="C19" s="68"/>
      <c r="D19" s="71"/>
      <c r="E19" s="72"/>
      <c r="F19" s="239"/>
    </row>
    <row r="20" spans="2:31" ht="13">
      <c r="C20" s="68"/>
      <c r="D20" s="71"/>
      <c r="E20" s="72"/>
      <c r="F20" s="73"/>
    </row>
    <row r="21" spans="2:31" s="128" customFormat="1" ht="14.15" customHeight="1">
      <c r="B21" s="132">
        <v>3</v>
      </c>
      <c r="C21" s="130" t="s">
        <v>104</v>
      </c>
    </row>
    <row r="22" spans="2:31" ht="14.5" customHeight="1"/>
    <row r="23" spans="2:31" ht="14.5" customHeight="1">
      <c r="C23" s="53" t="s">
        <v>41</v>
      </c>
      <c r="E23" s="72" t="s">
        <v>23</v>
      </c>
      <c r="F23" s="226">
        <v>0.32</v>
      </c>
    </row>
    <row r="24" spans="2:31" ht="15.65" customHeight="1">
      <c r="C24" s="53" t="s">
        <v>38</v>
      </c>
      <c r="E24" s="72" t="s">
        <v>23</v>
      </c>
      <c r="F24" s="227">
        <v>0.7</v>
      </c>
    </row>
    <row r="25" spans="2:31" ht="15.65" customHeight="1">
      <c r="C25" s="53" t="s">
        <v>39</v>
      </c>
      <c r="E25" s="72" t="s">
        <v>23</v>
      </c>
      <c r="F25" s="227">
        <v>0.3</v>
      </c>
    </row>
    <row r="26" spans="2:31" ht="15.65" customHeight="1">
      <c r="C26" s="53" t="s">
        <v>105</v>
      </c>
      <c r="E26" s="72"/>
      <c r="F26"/>
      <c r="G26" s="227">
        <v>0.26</v>
      </c>
      <c r="H26" s="227">
        <v>0.26</v>
      </c>
      <c r="I26" s="227">
        <v>0.26</v>
      </c>
      <c r="J26" s="227">
        <v>0.26</v>
      </c>
      <c r="K26" s="227">
        <v>0.26</v>
      </c>
      <c r="L26" s="227">
        <v>0.26</v>
      </c>
      <c r="M26" s="227">
        <v>0.26</v>
      </c>
      <c r="N26" s="227">
        <v>0.26</v>
      </c>
      <c r="O26" s="227">
        <v>0.26</v>
      </c>
      <c r="P26" s="227">
        <v>0.26</v>
      </c>
      <c r="Q26" s="227">
        <v>0.26</v>
      </c>
      <c r="R26" s="227">
        <v>0.26</v>
      </c>
      <c r="S26" s="227">
        <v>0.26</v>
      </c>
      <c r="T26" s="227">
        <v>0.26</v>
      </c>
      <c r="U26" s="227">
        <v>0.26</v>
      </c>
      <c r="V26" s="227">
        <v>0.26</v>
      </c>
      <c r="W26" s="227">
        <v>0.26</v>
      </c>
      <c r="X26" s="227">
        <v>0.26</v>
      </c>
      <c r="Y26" s="227">
        <v>0.26</v>
      </c>
      <c r="Z26" s="227">
        <v>0.26</v>
      </c>
      <c r="AA26" s="227">
        <v>0.26</v>
      </c>
      <c r="AB26" s="227">
        <v>0.26</v>
      </c>
      <c r="AC26" s="227">
        <v>0.26</v>
      </c>
      <c r="AD26" s="227">
        <v>0.26</v>
      </c>
      <c r="AE26" s="227">
        <v>0.26</v>
      </c>
    </row>
    <row r="27" spans="2:31" ht="15.65" customHeight="1">
      <c r="C27" s="53" t="s">
        <v>40</v>
      </c>
      <c r="E27" s="72" t="s">
        <v>23</v>
      </c>
      <c r="F27"/>
      <c r="G27" s="227">
        <v>0.23</v>
      </c>
      <c r="H27" s="227">
        <v>0.23</v>
      </c>
      <c r="I27" s="227">
        <v>0.23</v>
      </c>
      <c r="J27" s="227">
        <v>0.23</v>
      </c>
      <c r="K27" s="227">
        <v>0.23</v>
      </c>
      <c r="L27" s="227">
        <v>0.23</v>
      </c>
      <c r="M27" s="227">
        <v>0.23</v>
      </c>
      <c r="N27" s="227">
        <v>0.23</v>
      </c>
      <c r="O27" s="227">
        <v>0.23</v>
      </c>
      <c r="P27" s="227">
        <v>0.23</v>
      </c>
      <c r="Q27" s="227">
        <v>0.23</v>
      </c>
      <c r="R27" s="227">
        <v>0.23</v>
      </c>
      <c r="S27" s="227">
        <v>0.23</v>
      </c>
      <c r="T27" s="227">
        <v>0.23</v>
      </c>
      <c r="U27" s="227">
        <v>0.23</v>
      </c>
      <c r="V27" s="227">
        <v>0.23</v>
      </c>
      <c r="W27" s="227">
        <v>0.23</v>
      </c>
      <c r="X27" s="227">
        <v>0.23</v>
      </c>
      <c r="Y27" s="227">
        <v>0.23</v>
      </c>
      <c r="Z27" s="227">
        <v>0.23</v>
      </c>
      <c r="AA27" s="227">
        <v>0.23</v>
      </c>
      <c r="AB27" s="227">
        <v>0.23</v>
      </c>
      <c r="AC27" s="227">
        <v>0.23</v>
      </c>
      <c r="AD27" s="227">
        <v>0.23</v>
      </c>
      <c r="AE27" s="227">
        <v>0.23</v>
      </c>
    </row>
    <row r="28" spans="2:31" ht="15.65" customHeight="1">
      <c r="C28" s="53" t="s">
        <v>106</v>
      </c>
      <c r="E28" s="72" t="s">
        <v>23</v>
      </c>
      <c r="F28"/>
      <c r="G28" s="227">
        <v>0.32</v>
      </c>
      <c r="H28" s="227">
        <v>0.32</v>
      </c>
      <c r="I28" s="227">
        <v>0.32</v>
      </c>
      <c r="J28" s="227">
        <v>0.32</v>
      </c>
      <c r="K28" s="227">
        <v>0.32</v>
      </c>
      <c r="L28" s="227">
        <v>0.32</v>
      </c>
      <c r="M28" s="227">
        <v>0.32</v>
      </c>
      <c r="N28" s="227">
        <v>0.32</v>
      </c>
      <c r="O28" s="227">
        <v>0.32</v>
      </c>
      <c r="P28" s="227">
        <v>0.32</v>
      </c>
      <c r="Q28" s="227">
        <v>0.32</v>
      </c>
      <c r="R28" s="227">
        <v>0.32</v>
      </c>
      <c r="S28" s="227">
        <v>0.32</v>
      </c>
      <c r="T28" s="227">
        <v>0.32</v>
      </c>
      <c r="U28" s="227">
        <v>0.32</v>
      </c>
      <c r="V28" s="227">
        <v>0.32</v>
      </c>
      <c r="W28" s="227">
        <v>0.32</v>
      </c>
      <c r="X28" s="227">
        <v>0.32</v>
      </c>
      <c r="Y28" s="227">
        <v>0.32</v>
      </c>
      <c r="Z28" s="227">
        <v>0.32</v>
      </c>
      <c r="AA28" s="227">
        <v>0.32</v>
      </c>
      <c r="AB28" s="227">
        <v>0.32</v>
      </c>
      <c r="AC28" s="227">
        <v>0.32</v>
      </c>
      <c r="AD28" s="227">
        <v>0.32</v>
      </c>
      <c r="AE28" s="227">
        <v>0.32</v>
      </c>
    </row>
    <row r="29" spans="2:31" ht="15.65" customHeight="1">
      <c r="C29" s="53" t="s">
        <v>22</v>
      </c>
      <c r="E29" s="72" t="s">
        <v>24</v>
      </c>
      <c r="G29" s="225">
        <v>1.2</v>
      </c>
      <c r="H29" s="225">
        <v>1.2</v>
      </c>
      <c r="I29" s="225">
        <v>1.2</v>
      </c>
      <c r="J29" s="225">
        <v>1.2</v>
      </c>
      <c r="K29" s="225">
        <v>1.2</v>
      </c>
      <c r="L29" s="225">
        <v>1.2</v>
      </c>
      <c r="M29" s="225">
        <v>1.2</v>
      </c>
      <c r="N29" s="225">
        <v>1.2</v>
      </c>
      <c r="O29" s="225">
        <v>1.2</v>
      </c>
      <c r="P29" s="225">
        <v>1.2</v>
      </c>
      <c r="Q29" s="225">
        <v>1.2</v>
      </c>
      <c r="R29" s="225">
        <v>1.2</v>
      </c>
      <c r="S29" s="225">
        <v>1.2</v>
      </c>
      <c r="T29" s="225">
        <v>1.2</v>
      </c>
      <c r="U29" s="225">
        <v>1.2</v>
      </c>
      <c r="V29" s="225">
        <v>1.2</v>
      </c>
      <c r="W29" s="225">
        <v>1.2</v>
      </c>
      <c r="X29" s="225">
        <v>1.2</v>
      </c>
      <c r="Y29" s="225">
        <v>1.2</v>
      </c>
      <c r="Z29" s="225">
        <v>1.2</v>
      </c>
      <c r="AA29" s="225">
        <v>1.2</v>
      </c>
      <c r="AB29" s="225">
        <v>1.2</v>
      </c>
      <c r="AC29" s="225">
        <v>1.2</v>
      </c>
      <c r="AD29" s="225">
        <v>1.2</v>
      </c>
      <c r="AE29" s="225">
        <v>1.2</v>
      </c>
    </row>
    <row r="31" spans="2:31" ht="13">
      <c r="E31" s="72" t="s">
        <v>23</v>
      </c>
    </row>
    <row r="32" spans="2:31" ht="13">
      <c r="C32" s="52" t="s">
        <v>107</v>
      </c>
      <c r="E32" s="72" t="s">
        <v>23</v>
      </c>
      <c r="G32" s="237">
        <f t="shared" ref="G32:K32" si="1">G28-G27</f>
        <v>0.09</v>
      </c>
      <c r="H32" s="237">
        <f t="shared" si="1"/>
        <v>0.09</v>
      </c>
      <c r="I32" s="237">
        <f t="shared" si="1"/>
        <v>0.09</v>
      </c>
      <c r="J32" s="237">
        <f t="shared" si="1"/>
        <v>0.09</v>
      </c>
      <c r="K32" s="237">
        <f t="shared" si="1"/>
        <v>0.09</v>
      </c>
      <c r="L32" s="237">
        <f t="shared" ref="L32:AE32" si="2">L28-L27</f>
        <v>0.09</v>
      </c>
      <c r="M32" s="237">
        <f t="shared" si="2"/>
        <v>0.09</v>
      </c>
      <c r="N32" s="237">
        <f t="shared" si="2"/>
        <v>0.09</v>
      </c>
      <c r="O32" s="237">
        <f t="shared" si="2"/>
        <v>0.09</v>
      </c>
      <c r="P32" s="237">
        <f t="shared" si="2"/>
        <v>0.09</v>
      </c>
      <c r="Q32" s="237">
        <f t="shared" si="2"/>
        <v>0.09</v>
      </c>
      <c r="R32" s="237">
        <f t="shared" si="2"/>
        <v>0.09</v>
      </c>
      <c r="S32" s="237">
        <f t="shared" si="2"/>
        <v>0.09</v>
      </c>
      <c r="T32" s="237">
        <f t="shared" si="2"/>
        <v>0.09</v>
      </c>
      <c r="U32" s="237">
        <f t="shared" si="2"/>
        <v>0.09</v>
      </c>
      <c r="V32" s="237">
        <f t="shared" si="2"/>
        <v>0.09</v>
      </c>
      <c r="W32" s="237">
        <f t="shared" si="2"/>
        <v>0.09</v>
      </c>
      <c r="X32" s="237">
        <f t="shared" si="2"/>
        <v>0.09</v>
      </c>
      <c r="Y32" s="237">
        <f t="shared" si="2"/>
        <v>0.09</v>
      </c>
      <c r="Z32" s="237">
        <f t="shared" si="2"/>
        <v>0.09</v>
      </c>
      <c r="AA32" s="237">
        <f t="shared" si="2"/>
        <v>0.09</v>
      </c>
      <c r="AB32" s="237">
        <f t="shared" si="2"/>
        <v>0.09</v>
      </c>
      <c r="AC32" s="237">
        <f t="shared" si="2"/>
        <v>0.09</v>
      </c>
      <c r="AD32" s="237">
        <f t="shared" si="2"/>
        <v>0.09</v>
      </c>
      <c r="AE32" s="237">
        <f t="shared" si="2"/>
        <v>0.09</v>
      </c>
    </row>
    <row r="33" spans="2:31" ht="13">
      <c r="C33" s="52" t="s">
        <v>45</v>
      </c>
      <c r="E33" s="72"/>
      <c r="G33" s="237">
        <f t="shared" ref="G33:K33" si="3">G27+G32*G29</f>
        <v>0.33800000000000002</v>
      </c>
      <c r="H33" s="237">
        <f t="shared" si="3"/>
        <v>0.33800000000000002</v>
      </c>
      <c r="I33" s="237">
        <f t="shared" si="3"/>
        <v>0.33800000000000002</v>
      </c>
      <c r="J33" s="237">
        <f t="shared" si="3"/>
        <v>0.33800000000000002</v>
      </c>
      <c r="K33" s="237">
        <f t="shared" si="3"/>
        <v>0.33800000000000002</v>
      </c>
      <c r="L33" s="237">
        <f t="shared" ref="L33:AE33" si="4">L27+L32*L29</f>
        <v>0.33800000000000002</v>
      </c>
      <c r="M33" s="237">
        <f t="shared" si="4"/>
        <v>0.33800000000000002</v>
      </c>
      <c r="N33" s="237">
        <f t="shared" si="4"/>
        <v>0.33800000000000002</v>
      </c>
      <c r="O33" s="237">
        <f t="shared" si="4"/>
        <v>0.33800000000000002</v>
      </c>
      <c r="P33" s="237">
        <f t="shared" si="4"/>
        <v>0.33800000000000002</v>
      </c>
      <c r="Q33" s="237">
        <f t="shared" si="4"/>
        <v>0.33800000000000002</v>
      </c>
      <c r="R33" s="237">
        <f t="shared" si="4"/>
        <v>0.33800000000000002</v>
      </c>
      <c r="S33" s="237">
        <f t="shared" si="4"/>
        <v>0.33800000000000002</v>
      </c>
      <c r="T33" s="237">
        <f t="shared" si="4"/>
        <v>0.33800000000000002</v>
      </c>
      <c r="U33" s="237">
        <f t="shared" si="4"/>
        <v>0.33800000000000002</v>
      </c>
      <c r="V33" s="237">
        <f t="shared" si="4"/>
        <v>0.33800000000000002</v>
      </c>
      <c r="W33" s="237">
        <f t="shared" si="4"/>
        <v>0.33800000000000002</v>
      </c>
      <c r="X33" s="237">
        <f t="shared" si="4"/>
        <v>0.33800000000000002</v>
      </c>
      <c r="Y33" s="237">
        <f t="shared" si="4"/>
        <v>0.33800000000000002</v>
      </c>
      <c r="Z33" s="237">
        <f t="shared" si="4"/>
        <v>0.33800000000000002</v>
      </c>
      <c r="AA33" s="237">
        <f t="shared" si="4"/>
        <v>0.33800000000000002</v>
      </c>
      <c r="AB33" s="237">
        <f t="shared" si="4"/>
        <v>0.33800000000000002</v>
      </c>
      <c r="AC33" s="237">
        <f t="shared" si="4"/>
        <v>0.33800000000000002</v>
      </c>
      <c r="AD33" s="237">
        <f t="shared" si="4"/>
        <v>0.33800000000000002</v>
      </c>
      <c r="AE33" s="237">
        <f t="shared" si="4"/>
        <v>0.33800000000000002</v>
      </c>
    </row>
    <row r="35" spans="2:31" ht="13">
      <c r="C35" s="52" t="s">
        <v>108</v>
      </c>
      <c r="E35" s="72" t="s">
        <v>23</v>
      </c>
      <c r="G35" s="237">
        <f t="shared" ref="G35:K35" si="5">$F$24*G26+$F$25*G33</f>
        <v>0.28339999999999999</v>
      </c>
      <c r="H35" s="237">
        <f t="shared" si="5"/>
        <v>0.28339999999999999</v>
      </c>
      <c r="I35" s="237">
        <f t="shared" si="5"/>
        <v>0.28339999999999999</v>
      </c>
      <c r="J35" s="237">
        <f t="shared" si="5"/>
        <v>0.28339999999999999</v>
      </c>
      <c r="K35" s="237">
        <f t="shared" si="5"/>
        <v>0.28339999999999999</v>
      </c>
      <c r="L35" s="237">
        <f t="shared" ref="L35:AE35" si="6">$F$24*L26+$F$25*L33</f>
        <v>0.28339999999999999</v>
      </c>
      <c r="M35" s="237">
        <f t="shared" si="6"/>
        <v>0.28339999999999999</v>
      </c>
      <c r="N35" s="237">
        <f t="shared" si="6"/>
        <v>0.28339999999999999</v>
      </c>
      <c r="O35" s="237">
        <f t="shared" si="6"/>
        <v>0.28339999999999999</v>
      </c>
      <c r="P35" s="237">
        <f t="shared" si="6"/>
        <v>0.28339999999999999</v>
      </c>
      <c r="Q35" s="237">
        <f t="shared" si="6"/>
        <v>0.28339999999999999</v>
      </c>
      <c r="R35" s="237">
        <f t="shared" si="6"/>
        <v>0.28339999999999999</v>
      </c>
      <c r="S35" s="237">
        <f t="shared" si="6"/>
        <v>0.28339999999999999</v>
      </c>
      <c r="T35" s="237">
        <f t="shared" si="6"/>
        <v>0.28339999999999999</v>
      </c>
      <c r="U35" s="237">
        <f t="shared" si="6"/>
        <v>0.28339999999999999</v>
      </c>
      <c r="V35" s="237">
        <f t="shared" si="6"/>
        <v>0.28339999999999999</v>
      </c>
      <c r="W35" s="237">
        <f t="shared" si="6"/>
        <v>0.28339999999999999</v>
      </c>
      <c r="X35" s="237">
        <f t="shared" si="6"/>
        <v>0.28339999999999999</v>
      </c>
      <c r="Y35" s="237">
        <f t="shared" si="6"/>
        <v>0.28339999999999999</v>
      </c>
      <c r="Z35" s="237">
        <f t="shared" si="6"/>
        <v>0.28339999999999999</v>
      </c>
      <c r="AA35" s="237">
        <f t="shared" si="6"/>
        <v>0.28339999999999999</v>
      </c>
      <c r="AB35" s="237">
        <f t="shared" si="6"/>
        <v>0.28339999999999999</v>
      </c>
      <c r="AC35" s="237">
        <f t="shared" si="6"/>
        <v>0.28339999999999999</v>
      </c>
      <c r="AD35" s="237">
        <f t="shared" si="6"/>
        <v>0.28339999999999999</v>
      </c>
      <c r="AE35" s="237">
        <f t="shared" si="6"/>
        <v>0.28339999999999999</v>
      </c>
    </row>
    <row r="36" spans="2:31" ht="13">
      <c r="C36" s="52" t="s">
        <v>109</v>
      </c>
      <c r="E36" s="72" t="s">
        <v>23</v>
      </c>
      <c r="G36" s="237">
        <f t="shared" ref="G36:K36" si="7">$F$24*G26*(1-$F$23)+$F$25*G33</f>
        <v>0.22515999999999997</v>
      </c>
      <c r="H36" s="237">
        <f t="shared" si="7"/>
        <v>0.22515999999999997</v>
      </c>
      <c r="I36" s="237">
        <f t="shared" si="7"/>
        <v>0.22515999999999997</v>
      </c>
      <c r="J36" s="237">
        <f t="shared" si="7"/>
        <v>0.22515999999999997</v>
      </c>
      <c r="K36" s="237">
        <f t="shared" si="7"/>
        <v>0.22515999999999997</v>
      </c>
      <c r="L36" s="237">
        <f t="shared" ref="L36:AE36" si="8">$F$24*L26*(1-$F$23)+$F$25*L33</f>
        <v>0.22515999999999997</v>
      </c>
      <c r="M36" s="237">
        <f t="shared" si="8"/>
        <v>0.22515999999999997</v>
      </c>
      <c r="N36" s="237">
        <f t="shared" si="8"/>
        <v>0.22515999999999997</v>
      </c>
      <c r="O36" s="237">
        <f t="shared" si="8"/>
        <v>0.22515999999999997</v>
      </c>
      <c r="P36" s="237">
        <f t="shared" si="8"/>
        <v>0.22515999999999997</v>
      </c>
      <c r="Q36" s="237">
        <f t="shared" si="8"/>
        <v>0.22515999999999997</v>
      </c>
      <c r="R36" s="237">
        <f t="shared" si="8"/>
        <v>0.22515999999999997</v>
      </c>
      <c r="S36" s="237">
        <f t="shared" si="8"/>
        <v>0.22515999999999997</v>
      </c>
      <c r="T36" s="237">
        <f t="shared" si="8"/>
        <v>0.22515999999999997</v>
      </c>
      <c r="U36" s="237">
        <f t="shared" si="8"/>
        <v>0.22515999999999997</v>
      </c>
      <c r="V36" s="237">
        <f t="shared" si="8"/>
        <v>0.22515999999999997</v>
      </c>
      <c r="W36" s="237">
        <f t="shared" si="8"/>
        <v>0.22515999999999997</v>
      </c>
      <c r="X36" s="237">
        <f t="shared" si="8"/>
        <v>0.22515999999999997</v>
      </c>
      <c r="Y36" s="237">
        <f t="shared" si="8"/>
        <v>0.22515999999999997</v>
      </c>
      <c r="Z36" s="237">
        <f t="shared" si="8"/>
        <v>0.22515999999999997</v>
      </c>
      <c r="AA36" s="237">
        <f t="shared" si="8"/>
        <v>0.22515999999999997</v>
      </c>
      <c r="AB36" s="237">
        <f t="shared" si="8"/>
        <v>0.22515999999999997</v>
      </c>
      <c r="AC36" s="237">
        <f t="shared" si="8"/>
        <v>0.22515999999999997</v>
      </c>
      <c r="AD36" s="237">
        <f t="shared" si="8"/>
        <v>0.22515999999999997</v>
      </c>
      <c r="AE36" s="237">
        <f t="shared" si="8"/>
        <v>0.22515999999999997</v>
      </c>
    </row>
    <row r="37" spans="2:31" ht="13">
      <c r="E37" s="72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</row>
    <row r="38" spans="2:31" ht="12" customHeight="1"/>
    <row r="39" spans="2:31" s="128" customFormat="1" ht="14.15" customHeight="1">
      <c r="B39" s="132">
        <v>4</v>
      </c>
      <c r="C39" s="130" t="s">
        <v>224</v>
      </c>
    </row>
    <row r="40" spans="2:31" ht="12" customHeight="1"/>
    <row r="41" spans="2:31" ht="15.65" customHeight="1">
      <c r="C41" s="53" t="s">
        <v>173</v>
      </c>
      <c r="E41" s="72" t="s">
        <v>59</v>
      </c>
      <c r="F41"/>
      <c r="G41" s="228">
        <v>200</v>
      </c>
      <c r="H41" s="228">
        <v>200</v>
      </c>
      <c r="I41" s="228">
        <v>200</v>
      </c>
      <c r="J41" s="228">
        <v>200</v>
      </c>
      <c r="K41" s="228">
        <v>200</v>
      </c>
      <c r="L41" s="228">
        <v>200</v>
      </c>
      <c r="M41" s="228">
        <v>200</v>
      </c>
      <c r="N41" s="228">
        <v>200</v>
      </c>
      <c r="O41" s="228">
        <v>200</v>
      </c>
      <c r="P41" s="228">
        <v>200</v>
      </c>
      <c r="Q41" s="228">
        <v>200</v>
      </c>
      <c r="R41" s="228">
        <v>200</v>
      </c>
      <c r="S41" s="228">
        <v>200</v>
      </c>
      <c r="T41" s="228">
        <v>200</v>
      </c>
      <c r="U41" s="228">
        <v>200</v>
      </c>
      <c r="V41" s="228">
        <v>200</v>
      </c>
      <c r="W41" s="228">
        <v>200</v>
      </c>
      <c r="X41" s="228">
        <v>200</v>
      </c>
      <c r="Y41" s="228">
        <v>200</v>
      </c>
      <c r="Z41" s="228">
        <v>200</v>
      </c>
      <c r="AA41" s="228">
        <v>200</v>
      </c>
      <c r="AB41" s="228">
        <v>200</v>
      </c>
      <c r="AC41" s="228">
        <v>200</v>
      </c>
      <c r="AD41" s="228">
        <v>200</v>
      </c>
      <c r="AE41" s="228">
        <v>200</v>
      </c>
    </row>
    <row r="42" spans="2:31" ht="15.65" customHeight="1">
      <c r="C42" s="53" t="s">
        <v>172</v>
      </c>
      <c r="E42" s="72" t="s">
        <v>23</v>
      </c>
      <c r="F42"/>
      <c r="G42" s="229">
        <v>0.7</v>
      </c>
      <c r="H42" s="229">
        <v>0.7</v>
      </c>
      <c r="I42" s="229">
        <v>0.7</v>
      </c>
      <c r="J42" s="229">
        <v>0.7</v>
      </c>
      <c r="K42" s="229">
        <v>0.7</v>
      </c>
      <c r="L42" s="229">
        <v>0.7</v>
      </c>
      <c r="M42" s="229">
        <v>0.7</v>
      </c>
      <c r="N42" s="229">
        <v>0.7</v>
      </c>
      <c r="O42" s="229">
        <v>0.7</v>
      </c>
      <c r="P42" s="229">
        <v>0.7</v>
      </c>
      <c r="Q42" s="229">
        <v>0.7</v>
      </c>
      <c r="R42" s="229">
        <v>0.7</v>
      </c>
      <c r="S42" s="229">
        <v>0.7</v>
      </c>
      <c r="T42" s="229">
        <v>0.7</v>
      </c>
      <c r="U42" s="229">
        <v>0.7</v>
      </c>
      <c r="V42" s="229">
        <v>0.7</v>
      </c>
      <c r="W42" s="229">
        <v>0.7</v>
      </c>
      <c r="X42" s="229">
        <v>0.7</v>
      </c>
      <c r="Y42" s="229">
        <v>0.7</v>
      </c>
      <c r="Z42" s="229">
        <v>0.7</v>
      </c>
      <c r="AA42" s="229">
        <v>0.7</v>
      </c>
      <c r="AB42" s="229">
        <v>0.7</v>
      </c>
      <c r="AC42" s="229">
        <v>0.7</v>
      </c>
      <c r="AD42" s="229">
        <v>0.7</v>
      </c>
      <c r="AE42" s="229">
        <v>0.7</v>
      </c>
    </row>
    <row r="43" spans="2:31" ht="15.65" customHeight="1">
      <c r="C43" s="53" t="s">
        <v>178</v>
      </c>
      <c r="E43" s="72" t="s">
        <v>61</v>
      </c>
      <c r="F43"/>
      <c r="G43" s="228">
        <v>103</v>
      </c>
      <c r="H43" s="228">
        <v>103</v>
      </c>
      <c r="I43" s="228">
        <v>103</v>
      </c>
      <c r="J43" s="228">
        <v>103</v>
      </c>
      <c r="K43" s="228">
        <v>103</v>
      </c>
      <c r="L43" s="228">
        <v>103</v>
      </c>
      <c r="M43" s="228">
        <v>103</v>
      </c>
      <c r="N43" s="228">
        <v>103</v>
      </c>
      <c r="O43" s="228">
        <v>103</v>
      </c>
      <c r="P43" s="228">
        <v>103</v>
      </c>
      <c r="Q43" s="228">
        <v>103</v>
      </c>
      <c r="R43" s="228">
        <v>103</v>
      </c>
      <c r="S43" s="228">
        <v>103</v>
      </c>
      <c r="T43" s="228">
        <v>103</v>
      </c>
      <c r="U43" s="228">
        <v>103</v>
      </c>
      <c r="V43" s="228">
        <v>103</v>
      </c>
      <c r="W43" s="228">
        <v>103</v>
      </c>
      <c r="X43" s="228">
        <v>103</v>
      </c>
      <c r="Y43" s="228">
        <v>103</v>
      </c>
      <c r="Z43" s="228">
        <v>103</v>
      </c>
      <c r="AA43" s="228">
        <v>103</v>
      </c>
      <c r="AB43" s="228">
        <v>103</v>
      </c>
      <c r="AC43" s="228">
        <v>103</v>
      </c>
      <c r="AD43" s="228">
        <v>103</v>
      </c>
      <c r="AE43" s="228">
        <v>103</v>
      </c>
    </row>
    <row r="44" spans="2:31" ht="15.65" customHeight="1">
      <c r="C44" s="53" t="s">
        <v>175</v>
      </c>
      <c r="E44" s="72" t="s">
        <v>61</v>
      </c>
      <c r="F44"/>
      <c r="G44" s="228">
        <v>8.4499999999999993</v>
      </c>
      <c r="H44" s="228">
        <v>8.4499999999999993</v>
      </c>
      <c r="I44" s="228">
        <v>8.4499999999999993</v>
      </c>
      <c r="J44" s="228">
        <v>8.4499999999999993</v>
      </c>
      <c r="K44" s="228">
        <v>8.4499999999999993</v>
      </c>
      <c r="L44" s="228">
        <v>8.4499999999999993</v>
      </c>
      <c r="M44" s="228">
        <v>8.4499999999999993</v>
      </c>
      <c r="N44" s="228">
        <v>8.4499999999999993</v>
      </c>
      <c r="O44" s="228">
        <v>8.4499999999999993</v>
      </c>
      <c r="P44" s="228">
        <v>8.4499999999999993</v>
      </c>
      <c r="Q44" s="228">
        <v>8.4499999999999993</v>
      </c>
      <c r="R44" s="228">
        <v>8.4499999999999993</v>
      </c>
      <c r="S44" s="228">
        <v>8.4499999999999993</v>
      </c>
      <c r="T44" s="228">
        <v>8.4499999999999993</v>
      </c>
      <c r="U44" s="228">
        <v>8.4499999999999993</v>
      </c>
      <c r="V44" s="228">
        <v>8.4499999999999993</v>
      </c>
      <c r="W44" s="228">
        <v>8.4499999999999993</v>
      </c>
      <c r="X44" s="228">
        <v>8.4499999999999993</v>
      </c>
      <c r="Y44" s="228">
        <v>8.4499999999999993</v>
      </c>
      <c r="Z44" s="228">
        <v>8.4499999999999993</v>
      </c>
      <c r="AA44" s="228">
        <v>8.4499999999999993</v>
      </c>
      <c r="AB44" s="228">
        <v>8.4499999999999993</v>
      </c>
      <c r="AC44" s="228">
        <v>8.4499999999999993</v>
      </c>
      <c r="AD44" s="228">
        <v>8.4499999999999993</v>
      </c>
      <c r="AE44" s="228">
        <v>8.4499999999999993</v>
      </c>
    </row>
    <row r="45" spans="2:31" ht="12" customHeight="1"/>
    <row r="46" spans="2:31" ht="12" customHeight="1"/>
    <row r="47" spans="2:31" s="128" customFormat="1" ht="14.15" customHeight="1">
      <c r="B47" s="132">
        <v>5</v>
      </c>
      <c r="C47" s="130" t="s">
        <v>189</v>
      </c>
    </row>
    <row r="49" spans="1:31" ht="15.65" customHeight="1">
      <c r="C49" s="53" t="s">
        <v>190</v>
      </c>
      <c r="E49" s="72" t="s">
        <v>23</v>
      </c>
      <c r="F49"/>
      <c r="G49" s="227">
        <v>0.25</v>
      </c>
      <c r="H49" s="227">
        <v>0.25</v>
      </c>
      <c r="I49" s="227">
        <v>0.25</v>
      </c>
      <c r="J49" s="227">
        <v>0.25</v>
      </c>
      <c r="K49" s="227">
        <v>0.25</v>
      </c>
      <c r="L49" s="227">
        <v>0.25</v>
      </c>
      <c r="M49" s="227">
        <v>0.25</v>
      </c>
      <c r="N49" s="227">
        <v>0.25</v>
      </c>
      <c r="O49" s="227">
        <v>0.25</v>
      </c>
      <c r="P49" s="227">
        <v>0.25</v>
      </c>
      <c r="Q49" s="227">
        <v>0.25</v>
      </c>
      <c r="R49" s="227">
        <v>0.25</v>
      </c>
      <c r="S49" s="227">
        <v>0.25</v>
      </c>
      <c r="T49" s="227">
        <v>0.25</v>
      </c>
      <c r="U49" s="227">
        <v>0.25</v>
      </c>
      <c r="V49" s="227">
        <v>0.25</v>
      </c>
      <c r="W49" s="227">
        <v>0.25</v>
      </c>
      <c r="X49" s="227">
        <v>0.25</v>
      </c>
      <c r="Y49" s="227">
        <v>0.25</v>
      </c>
      <c r="Z49" s="227">
        <v>0.25</v>
      </c>
      <c r="AA49" s="227">
        <v>0.25</v>
      </c>
      <c r="AB49" s="227">
        <v>0.25</v>
      </c>
      <c r="AC49" s="227">
        <v>0.25</v>
      </c>
      <c r="AD49" s="227">
        <v>0.25</v>
      </c>
      <c r="AE49" s="227">
        <v>0.25</v>
      </c>
    </row>
    <row r="52" spans="1:31" s="128" customFormat="1" ht="14.15" customHeight="1">
      <c r="B52" s="132">
        <v>5</v>
      </c>
      <c r="C52" s="130" t="s">
        <v>199</v>
      </c>
    </row>
    <row r="54" spans="1:31" ht="15.65" customHeight="1">
      <c r="C54" s="53" t="s">
        <v>207</v>
      </c>
      <c r="E54" s="72" t="s">
        <v>23</v>
      </c>
      <c r="F54"/>
      <c r="G54" s="227">
        <v>0.9</v>
      </c>
      <c r="H54" s="227">
        <v>0.9</v>
      </c>
      <c r="I54" s="227">
        <v>0.9</v>
      </c>
      <c r="J54" s="227">
        <v>0.9</v>
      </c>
      <c r="K54" s="227">
        <v>0.9</v>
      </c>
      <c r="L54" s="227">
        <v>0.9</v>
      </c>
      <c r="M54" s="227">
        <v>0.9</v>
      </c>
      <c r="N54" s="227">
        <v>0.9</v>
      </c>
      <c r="O54" s="227">
        <v>0.9</v>
      </c>
      <c r="P54" s="227">
        <v>0.9</v>
      </c>
      <c r="Q54" s="227">
        <v>0.9</v>
      </c>
      <c r="R54" s="227">
        <v>0.9</v>
      </c>
      <c r="S54" s="227">
        <v>0.9</v>
      </c>
      <c r="T54" s="227">
        <v>0.9</v>
      </c>
      <c r="U54" s="227">
        <v>0.9</v>
      </c>
      <c r="V54" s="227">
        <v>0.9</v>
      </c>
      <c r="W54" s="227">
        <v>0.9</v>
      </c>
      <c r="X54" s="227">
        <v>0.9</v>
      </c>
      <c r="Y54" s="227">
        <v>0.9</v>
      </c>
      <c r="Z54" s="227">
        <v>0.9</v>
      </c>
      <c r="AA54" s="227">
        <v>0.9</v>
      </c>
      <c r="AB54" s="227">
        <v>0.9</v>
      </c>
      <c r="AC54" s="227">
        <v>0.9</v>
      </c>
      <c r="AD54" s="227">
        <v>0.9</v>
      </c>
      <c r="AE54" s="227">
        <v>0.9</v>
      </c>
    </row>
    <row r="55" spans="1:31" ht="13">
      <c r="C55" s="52" t="s">
        <v>206</v>
      </c>
      <c r="E55" s="72" t="s">
        <v>23</v>
      </c>
      <c r="G55" s="237">
        <f>1-G54</f>
        <v>9.9999999999999978E-2</v>
      </c>
      <c r="H55" s="237">
        <f t="shared" ref="H55:AE55" si="9">1-H54</f>
        <v>9.9999999999999978E-2</v>
      </c>
      <c r="I55" s="237">
        <f t="shared" si="9"/>
        <v>9.9999999999999978E-2</v>
      </c>
      <c r="J55" s="237">
        <f t="shared" si="9"/>
        <v>9.9999999999999978E-2</v>
      </c>
      <c r="K55" s="237">
        <f t="shared" si="9"/>
        <v>9.9999999999999978E-2</v>
      </c>
      <c r="L55" s="237">
        <f t="shared" si="9"/>
        <v>9.9999999999999978E-2</v>
      </c>
      <c r="M55" s="237">
        <f t="shared" si="9"/>
        <v>9.9999999999999978E-2</v>
      </c>
      <c r="N55" s="237">
        <f t="shared" si="9"/>
        <v>9.9999999999999978E-2</v>
      </c>
      <c r="O55" s="237">
        <f t="shared" si="9"/>
        <v>9.9999999999999978E-2</v>
      </c>
      <c r="P55" s="237">
        <f t="shared" si="9"/>
        <v>9.9999999999999978E-2</v>
      </c>
      <c r="Q55" s="237">
        <f t="shared" si="9"/>
        <v>9.9999999999999978E-2</v>
      </c>
      <c r="R55" s="237">
        <f t="shared" si="9"/>
        <v>9.9999999999999978E-2</v>
      </c>
      <c r="S55" s="237">
        <f t="shared" si="9"/>
        <v>9.9999999999999978E-2</v>
      </c>
      <c r="T55" s="237">
        <f t="shared" si="9"/>
        <v>9.9999999999999978E-2</v>
      </c>
      <c r="U55" s="237">
        <f t="shared" si="9"/>
        <v>9.9999999999999978E-2</v>
      </c>
      <c r="V55" s="237">
        <f t="shared" si="9"/>
        <v>9.9999999999999978E-2</v>
      </c>
      <c r="W55" s="237">
        <f t="shared" si="9"/>
        <v>9.9999999999999978E-2</v>
      </c>
      <c r="X55" s="237">
        <f t="shared" si="9"/>
        <v>9.9999999999999978E-2</v>
      </c>
      <c r="Y55" s="237">
        <f t="shared" si="9"/>
        <v>9.9999999999999978E-2</v>
      </c>
      <c r="Z55" s="237">
        <f t="shared" si="9"/>
        <v>9.9999999999999978E-2</v>
      </c>
      <c r="AA55" s="237">
        <f t="shared" si="9"/>
        <v>9.9999999999999978E-2</v>
      </c>
      <c r="AB55" s="237">
        <f t="shared" si="9"/>
        <v>9.9999999999999978E-2</v>
      </c>
      <c r="AC55" s="237">
        <f t="shared" si="9"/>
        <v>9.9999999999999978E-2</v>
      </c>
      <c r="AD55" s="237">
        <f t="shared" si="9"/>
        <v>9.9999999999999978E-2</v>
      </c>
      <c r="AE55" s="237">
        <f t="shared" si="9"/>
        <v>9.9999999999999978E-2</v>
      </c>
    </row>
    <row r="58" spans="1:31" s="128" customFormat="1" ht="14.15" customHeight="1">
      <c r="B58" s="132">
        <v>6</v>
      </c>
      <c r="C58" s="130" t="s">
        <v>169</v>
      </c>
    </row>
    <row r="60" spans="1:31" ht="15.65" customHeight="1">
      <c r="C60" s="53" t="s">
        <v>170</v>
      </c>
      <c r="E60" s="72" t="s">
        <v>23</v>
      </c>
      <c r="F60"/>
      <c r="G60" s="227">
        <v>1.4E-2</v>
      </c>
      <c r="H60" s="227">
        <v>1.4E-2</v>
      </c>
      <c r="I60" s="227">
        <v>1.4E-2</v>
      </c>
      <c r="J60" s="227">
        <v>1.4E-2</v>
      </c>
      <c r="K60" s="227">
        <v>1.4E-2</v>
      </c>
      <c r="L60" s="227">
        <v>1.4E-2</v>
      </c>
      <c r="M60" s="227">
        <v>1.4E-2</v>
      </c>
      <c r="N60" s="227">
        <v>1.4E-2</v>
      </c>
      <c r="O60" s="227">
        <v>1.4E-2</v>
      </c>
      <c r="P60" s="227">
        <v>1.4E-2</v>
      </c>
      <c r="Q60" s="227">
        <v>1.4E-2</v>
      </c>
      <c r="R60" s="227">
        <v>1.4E-2</v>
      </c>
      <c r="S60" s="227">
        <v>1.4E-2</v>
      </c>
      <c r="T60" s="227">
        <v>1.4E-2</v>
      </c>
      <c r="U60" s="227">
        <v>1.4E-2</v>
      </c>
      <c r="V60" s="227">
        <v>1.4E-2</v>
      </c>
      <c r="W60" s="227">
        <v>1.4E-2</v>
      </c>
      <c r="X60" s="227">
        <v>1.4E-2</v>
      </c>
      <c r="Y60" s="227">
        <v>1.4E-2</v>
      </c>
      <c r="Z60" s="227">
        <v>1.4E-2</v>
      </c>
      <c r="AA60" s="227">
        <v>1.4E-2</v>
      </c>
      <c r="AB60" s="227">
        <v>1.4E-2</v>
      </c>
      <c r="AC60" s="227">
        <v>1.4E-2</v>
      </c>
      <c r="AD60" s="227">
        <v>1.4E-2</v>
      </c>
      <c r="AE60" s="227">
        <v>1.4E-2</v>
      </c>
    </row>
    <row r="61" spans="1:31" customFormat="1"/>
    <row r="62" spans="1:31" customFormat="1"/>
    <row r="63" spans="1:31" s="101" customFormat="1" ht="13">
      <c r="A63" s="130"/>
      <c r="B63" s="132">
        <v>7</v>
      </c>
      <c r="C63" s="130" t="s">
        <v>46</v>
      </c>
      <c r="D63" s="130"/>
      <c r="E63" s="130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</row>
    <row r="64" spans="1:31" customFormat="1">
      <c r="A64" s="13"/>
      <c r="B64" s="14"/>
      <c r="C64" s="14"/>
      <c r="D64" s="3"/>
      <c r="E64" s="3"/>
      <c r="F64" s="3"/>
      <c r="G64" s="1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2:21" customFormat="1" ht="23">
      <c r="D65" s="136" t="s">
        <v>1</v>
      </c>
      <c r="E65" s="136" t="s">
        <v>20</v>
      </c>
      <c r="G65" s="3"/>
      <c r="H65" s="3"/>
      <c r="I65" s="4"/>
      <c r="J65" s="38"/>
      <c r="K65" s="38"/>
      <c r="L65" s="38"/>
      <c r="M65" s="38"/>
      <c r="N65" s="16"/>
      <c r="O65" s="16"/>
      <c r="P65" s="3"/>
      <c r="Q65" s="3"/>
      <c r="R65" s="3"/>
      <c r="S65" s="3"/>
      <c r="T65" s="3"/>
      <c r="U65" s="3"/>
    </row>
    <row r="66" spans="2:21" customFormat="1">
      <c r="B66" s="56">
        <v>1</v>
      </c>
      <c r="C66" s="104" t="s">
        <v>63</v>
      </c>
      <c r="D66" s="230">
        <v>50</v>
      </c>
      <c r="E66" s="137">
        <f t="shared" ref="E66:E75" si="10">IF(D66=0,0,1/D66)</f>
        <v>0.02</v>
      </c>
      <c r="G66" s="3"/>
      <c r="H66" s="3"/>
      <c r="I66" s="39"/>
      <c r="J66" s="40"/>
      <c r="K66" s="41"/>
      <c r="L66" s="42"/>
      <c r="M66" s="42"/>
      <c r="N66" s="43"/>
      <c r="O66" s="43"/>
      <c r="P66" s="3"/>
      <c r="Q66" s="3"/>
      <c r="R66" s="3"/>
      <c r="S66" s="3"/>
      <c r="T66" s="3"/>
      <c r="U66" s="3"/>
    </row>
    <row r="67" spans="2:21" customFormat="1">
      <c r="B67" s="56">
        <v>2</v>
      </c>
      <c r="C67" s="104" t="s">
        <v>139</v>
      </c>
      <c r="D67" s="230">
        <v>50</v>
      </c>
      <c r="E67" s="137">
        <f t="shared" si="10"/>
        <v>0.02</v>
      </c>
      <c r="G67" s="3"/>
      <c r="H67" s="3"/>
      <c r="I67" s="39"/>
      <c r="J67" s="40"/>
      <c r="K67" s="42"/>
      <c r="L67" s="42"/>
      <c r="M67" s="42"/>
      <c r="N67" s="43"/>
      <c r="O67" s="43"/>
      <c r="P67" s="3"/>
      <c r="Q67" s="3"/>
      <c r="R67" s="3"/>
      <c r="S67" s="3"/>
      <c r="T67" s="3"/>
      <c r="U67" s="3"/>
    </row>
    <row r="68" spans="2:21" customFormat="1">
      <c r="B68" s="56">
        <v>3</v>
      </c>
      <c r="C68" s="104" t="s">
        <v>62</v>
      </c>
      <c r="D68" s="230">
        <v>20</v>
      </c>
      <c r="E68" s="137">
        <f t="shared" si="10"/>
        <v>0.05</v>
      </c>
      <c r="G68" s="3"/>
      <c r="H68" s="3"/>
      <c r="I68" s="39"/>
      <c r="J68" s="40"/>
      <c r="K68" s="42"/>
      <c r="L68" s="42"/>
      <c r="M68" s="42"/>
      <c r="N68" s="43"/>
      <c r="O68" s="43"/>
      <c r="P68" s="3"/>
      <c r="Q68" s="3"/>
      <c r="R68" s="3"/>
      <c r="S68" s="3"/>
      <c r="T68" s="3"/>
      <c r="U68" s="3"/>
    </row>
    <row r="69" spans="2:21" customFormat="1">
      <c r="B69" s="56">
        <v>4</v>
      </c>
      <c r="C69" s="104" t="s">
        <v>94</v>
      </c>
      <c r="D69" s="230">
        <v>20</v>
      </c>
      <c r="E69" s="137">
        <f t="shared" si="10"/>
        <v>0.05</v>
      </c>
      <c r="G69" s="3"/>
      <c r="H69" s="3"/>
      <c r="I69" s="39"/>
      <c r="J69" s="40"/>
      <c r="K69" s="42"/>
      <c r="L69" s="42"/>
      <c r="M69" s="42"/>
      <c r="N69" s="43"/>
      <c r="O69" s="43"/>
      <c r="P69" s="3"/>
      <c r="Q69" s="3"/>
      <c r="R69" s="3"/>
      <c r="S69" s="3"/>
      <c r="T69" s="3"/>
      <c r="U69" s="3"/>
    </row>
    <row r="70" spans="2:21" customFormat="1">
      <c r="B70" s="56">
        <v>5</v>
      </c>
      <c r="C70" s="104" t="s">
        <v>97</v>
      </c>
      <c r="D70" s="230">
        <v>20</v>
      </c>
      <c r="E70" s="137">
        <f t="shared" si="10"/>
        <v>0.05</v>
      </c>
      <c r="G70" s="3"/>
      <c r="H70" s="3"/>
      <c r="I70" s="3"/>
      <c r="J70" s="17"/>
      <c r="K70" s="44"/>
      <c r="L70" s="44"/>
      <c r="M70" s="44"/>
      <c r="N70" s="43"/>
      <c r="O70" s="43"/>
      <c r="P70" s="3"/>
      <c r="Q70" s="3"/>
      <c r="R70" s="3"/>
      <c r="S70" s="3"/>
      <c r="T70" s="3"/>
      <c r="U70" s="3"/>
    </row>
    <row r="71" spans="2:21" customFormat="1">
      <c r="B71" s="56">
        <v>6</v>
      </c>
      <c r="C71" s="104" t="s">
        <v>141</v>
      </c>
      <c r="D71" s="230">
        <v>10</v>
      </c>
      <c r="E71" s="137">
        <f t="shared" si="10"/>
        <v>0.1</v>
      </c>
      <c r="G71" s="3"/>
      <c r="H71" s="3"/>
      <c r="I71" s="39"/>
      <c r="J71" s="40"/>
      <c r="K71" s="41"/>
      <c r="L71" s="42"/>
      <c r="M71" s="42"/>
      <c r="N71" s="43"/>
      <c r="O71" s="43"/>
      <c r="P71" s="3"/>
      <c r="Q71" s="3"/>
      <c r="R71" s="3"/>
      <c r="S71" s="3"/>
      <c r="T71" s="3"/>
      <c r="U71" s="3"/>
    </row>
    <row r="72" spans="2:21" customFormat="1">
      <c r="B72" s="56">
        <v>7</v>
      </c>
      <c r="C72" s="104" t="s">
        <v>142</v>
      </c>
      <c r="D72" s="230">
        <v>5</v>
      </c>
      <c r="E72" s="137">
        <f t="shared" si="10"/>
        <v>0.2</v>
      </c>
      <c r="G72" s="3"/>
      <c r="H72" s="3"/>
      <c r="I72" s="39"/>
      <c r="J72" s="40"/>
      <c r="K72" s="42"/>
      <c r="L72" s="42"/>
      <c r="M72" s="42"/>
      <c r="N72" s="43"/>
      <c r="O72" s="43"/>
      <c r="P72" s="3"/>
      <c r="Q72" s="3"/>
      <c r="R72" s="3"/>
      <c r="S72" s="3"/>
      <c r="T72" s="3"/>
      <c r="U72" s="3"/>
    </row>
    <row r="73" spans="2:21" customFormat="1">
      <c r="B73" s="56">
        <v>8</v>
      </c>
      <c r="C73" s="104" t="s">
        <v>140</v>
      </c>
      <c r="D73" s="230">
        <v>5</v>
      </c>
      <c r="E73" s="137">
        <f t="shared" si="10"/>
        <v>0.2</v>
      </c>
      <c r="G73" s="3"/>
      <c r="H73" s="3"/>
      <c r="I73" s="39"/>
      <c r="J73" s="40"/>
      <c r="K73" s="42"/>
      <c r="L73" s="42"/>
      <c r="M73" s="42"/>
      <c r="N73" s="43"/>
      <c r="O73" s="43"/>
      <c r="P73" s="3"/>
      <c r="Q73" s="3"/>
      <c r="R73" s="3"/>
      <c r="S73" s="3"/>
      <c r="T73" s="3"/>
      <c r="U73" s="3"/>
    </row>
    <row r="74" spans="2:21" customFormat="1">
      <c r="B74" s="56">
        <v>9</v>
      </c>
      <c r="C74" s="104" t="s">
        <v>143</v>
      </c>
      <c r="D74" s="230">
        <v>5</v>
      </c>
      <c r="E74" s="137">
        <f t="shared" si="10"/>
        <v>0.2</v>
      </c>
      <c r="G74" s="3"/>
      <c r="H74" s="3"/>
      <c r="I74" s="39"/>
      <c r="J74" s="40"/>
      <c r="K74" s="42"/>
      <c r="L74" s="42"/>
      <c r="M74" s="42"/>
      <c r="N74" s="43"/>
      <c r="O74" s="43"/>
      <c r="P74" s="3"/>
      <c r="Q74" s="3"/>
      <c r="R74" s="3"/>
      <c r="S74" s="3"/>
      <c r="T74" s="3"/>
      <c r="U74" s="3"/>
    </row>
    <row r="75" spans="2:21" customFormat="1">
      <c r="B75" s="56">
        <v>10</v>
      </c>
      <c r="C75" s="104" t="s">
        <v>11</v>
      </c>
      <c r="D75" s="230">
        <v>5</v>
      </c>
      <c r="E75" s="137">
        <f t="shared" si="10"/>
        <v>0.2</v>
      </c>
      <c r="G75" s="3"/>
      <c r="H75" s="3"/>
      <c r="I75" s="3"/>
      <c r="J75" s="17"/>
      <c r="K75" s="44"/>
      <c r="L75" s="44"/>
      <c r="M75" s="44"/>
      <c r="N75" s="43"/>
      <c r="O75" s="43"/>
      <c r="P75" s="3"/>
      <c r="Q75" s="3"/>
      <c r="R75" s="3"/>
      <c r="S75" s="3"/>
      <c r="T75" s="3"/>
      <c r="U75" s="3"/>
    </row>
    <row r="76" spans="2:21">
      <c r="F76"/>
    </row>
  </sheetData>
  <sheetProtection algorithmName="SHA-512" hashValue="36tgVSMCKSigQxofnIDWiQcWTTNb3reIZQMb+Zxk1lCh83bCx/QVLE0wJkw3cNVuX6TIj09POAbFvIPcijTK2g==" saltValue="apX0+ms3+UI4WDXyGjkE6Q==" spinCount="100000" sheet="1" objects="1" scenarios="1"/>
  <hyperlinks>
    <hyperlink ref="B1" location="Control!A1" display="Go to Control Page" xr:uid="{2146DF7B-4404-4D48-AB14-68C7135F7B57}"/>
  </hyperlinks>
  <pageMargins left="0.75" right="0.75" top="1" bottom="1" header="0.5" footer="0.5"/>
  <pageSetup paperSize="9" orientation="landscape" r:id="rId1"/>
  <headerFooter alignWithMargins="0"/>
  <ignoredErrors>
    <ignoredError sqref="L32:AE32 L34:AE35 L36:AE36 L33:AE3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004C22"/>
  </sheetPr>
  <dimension ref="A1:AU268"/>
  <sheetViews>
    <sheetView showGridLines="0" zoomScale="90" zoomScaleNormal="90" workbookViewId="0">
      <pane xSplit="1" ySplit="7" topLeftCell="D20" activePane="bottomRight" state="frozen"/>
      <selection pane="topRight" activeCell="B1" sqref="B1"/>
      <selection pane="bottomLeft" activeCell="A8" sqref="A8"/>
      <selection pane="bottomRight" activeCell="J29" sqref="J29"/>
    </sheetView>
  </sheetViews>
  <sheetFormatPr defaultColWidth="8.81640625" defaultRowHeight="13.4" customHeight="1"/>
  <cols>
    <col min="1" max="1" width="8.81640625" style="64"/>
    <col min="2" max="2" width="10" style="64" customWidth="1"/>
    <col min="3" max="4" width="34.453125" style="64" customWidth="1"/>
    <col min="5" max="5" width="11.81640625" style="64" customWidth="1"/>
    <col min="6" max="6" width="11.453125" style="64" customWidth="1"/>
    <col min="7" max="7" width="15.6328125" style="64" bestFit="1" customWidth="1"/>
    <col min="8" max="8" width="14" style="64" customWidth="1"/>
    <col min="9" max="9" width="10.1796875" style="64" customWidth="1"/>
    <col min="10" max="10" width="15.7265625" style="64" customWidth="1"/>
    <col min="11" max="34" width="15.7265625" customWidth="1"/>
    <col min="35" max="36" width="12.54296875" customWidth="1"/>
    <col min="37" max="37" width="12.54296875" bestFit="1" customWidth="1"/>
    <col min="38" max="1004" width="9.453125" bestFit="1" customWidth="1"/>
    <col min="1005" max="2046" width="11.453125" bestFit="1" customWidth="1"/>
  </cols>
  <sheetData>
    <row r="1" spans="1:47" s="101" customFormat="1" ht="13.4" customHeight="1">
      <c r="B1" s="209" t="s">
        <v>212</v>
      </c>
      <c r="C1" s="126"/>
      <c r="D1" s="126"/>
      <c r="E1" s="126"/>
      <c r="F1" s="126"/>
      <c r="G1" s="126"/>
      <c r="H1" s="126"/>
      <c r="I1" s="126"/>
      <c r="J1" s="126"/>
    </row>
    <row r="2" spans="1:47" s="101" customFormat="1" ht="13.4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5" spans="1:47" s="101" customFormat="1" ht="13.4" customHeight="1">
      <c r="A5" s="99"/>
      <c r="B5" s="99"/>
      <c r="C5" s="99"/>
      <c r="D5" s="100"/>
      <c r="E5" s="99"/>
      <c r="F5" s="99"/>
      <c r="G5" s="99"/>
      <c r="H5" s="99"/>
      <c r="I5" s="99"/>
      <c r="J5" s="171">
        <f>'Input Data'!G5</f>
        <v>2024</v>
      </c>
      <c r="K5" s="171">
        <f>'Input Data'!H5</f>
        <v>2025</v>
      </c>
      <c r="L5" s="171">
        <f>'Input Data'!I5</f>
        <v>2026</v>
      </c>
      <c r="M5" s="171">
        <f>'Input Data'!J5</f>
        <v>2027</v>
      </c>
      <c r="N5" s="171">
        <f>'Input Data'!K5</f>
        <v>2028</v>
      </c>
      <c r="O5" s="171">
        <f>'Input Data'!L5</f>
        <v>2029</v>
      </c>
      <c r="P5" s="171">
        <f>'Input Data'!M5</f>
        <v>2030</v>
      </c>
      <c r="Q5" s="171">
        <f>'Input Data'!N5</f>
        <v>2031</v>
      </c>
      <c r="R5" s="171">
        <f>'Input Data'!O5</f>
        <v>2032</v>
      </c>
      <c r="S5" s="171">
        <f>'Input Data'!P5</f>
        <v>2033</v>
      </c>
      <c r="T5" s="171">
        <f>'Input Data'!Q5</f>
        <v>2034</v>
      </c>
      <c r="U5" s="171">
        <f>'Input Data'!R5</f>
        <v>2035</v>
      </c>
      <c r="V5" s="171">
        <f>'Input Data'!S5</f>
        <v>2036</v>
      </c>
      <c r="W5" s="171">
        <f>'Input Data'!T5</f>
        <v>2037</v>
      </c>
      <c r="X5" s="171">
        <f>'Input Data'!U5</f>
        <v>2038</v>
      </c>
      <c r="Y5" s="171">
        <f>'Input Data'!V5</f>
        <v>2039</v>
      </c>
      <c r="Z5" s="171">
        <f>'Input Data'!W5</f>
        <v>2040</v>
      </c>
      <c r="AA5" s="171">
        <f>'Input Data'!X5</f>
        <v>2041</v>
      </c>
      <c r="AB5" s="171">
        <f>'Input Data'!Y5</f>
        <v>2042</v>
      </c>
      <c r="AC5" s="171">
        <f>'Input Data'!Z5</f>
        <v>2043</v>
      </c>
      <c r="AD5" s="171">
        <f>'Input Data'!AA5</f>
        <v>2044</v>
      </c>
      <c r="AE5" s="171">
        <f>'Input Data'!AB5</f>
        <v>2045</v>
      </c>
      <c r="AF5" s="171">
        <f>'Input Data'!AC5</f>
        <v>2046</v>
      </c>
      <c r="AG5" s="171">
        <f>'Input Data'!AD5</f>
        <v>2047</v>
      </c>
      <c r="AH5" s="171">
        <f>'Input Data'!AE5</f>
        <v>2048</v>
      </c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</row>
    <row r="6" spans="1:47" ht="13.4" customHeight="1">
      <c r="D6" s="65"/>
      <c r="E6" s="65"/>
      <c r="G6" s="65"/>
      <c r="H6" s="65"/>
      <c r="I6" s="65"/>
      <c r="J6" s="65"/>
    </row>
    <row r="7" spans="1:47" ht="13.4" customHeight="1">
      <c r="D7" s="65"/>
      <c r="E7" s="65"/>
      <c r="F7" s="66"/>
      <c r="G7" s="65"/>
      <c r="H7" s="65"/>
      <c r="I7" s="65"/>
      <c r="J7" s="65"/>
    </row>
    <row r="8" spans="1:47" ht="13.4" customHeight="1">
      <c r="C8"/>
      <c r="D8"/>
      <c r="E8"/>
      <c r="F8" s="66"/>
      <c r="G8" s="65"/>
      <c r="H8" s="65"/>
      <c r="I8" s="65"/>
      <c r="J8" s="65"/>
    </row>
    <row r="9" spans="1:47" ht="13.4" customHeight="1">
      <c r="A9"/>
      <c r="B9" s="318" t="s">
        <v>110</v>
      </c>
      <c r="C9" s="318"/>
      <c r="D9" s="318"/>
      <c r="E9" s="318"/>
      <c r="F9" s="318"/>
      <c r="G9" s="318"/>
      <c r="H9" s="318"/>
      <c r="J9" s="318" t="s">
        <v>111</v>
      </c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</row>
    <row r="10" spans="1:47" ht="13.4" customHeight="1">
      <c r="F10" s="67"/>
    </row>
    <row r="11" spans="1:47" s="102" customFormat="1" ht="13.4" customHeight="1">
      <c r="A11" s="99"/>
      <c r="B11" s="99">
        <v>1</v>
      </c>
      <c r="C11" s="99" t="s">
        <v>63</v>
      </c>
      <c r="D11" s="100"/>
      <c r="E11" s="99"/>
      <c r="F11" s="99"/>
      <c r="G11" s="99"/>
      <c r="H11" s="99"/>
      <c r="I11" s="99"/>
      <c r="J11" s="99"/>
    </row>
    <row r="13" spans="1:47" ht="13.4" customHeight="1">
      <c r="B13" s="103"/>
      <c r="C13" s="103" t="s">
        <v>29</v>
      </c>
      <c r="D13" s="103" t="s">
        <v>89</v>
      </c>
      <c r="E13" s="105" t="s">
        <v>28</v>
      </c>
      <c r="F13" s="105" t="s">
        <v>42</v>
      </c>
      <c r="G13" s="105" t="s">
        <v>92</v>
      </c>
      <c r="H13" s="105" t="s">
        <v>93</v>
      </c>
      <c r="I13"/>
      <c r="J13" s="105" t="s">
        <v>92</v>
      </c>
      <c r="K13" s="105" t="s">
        <v>92</v>
      </c>
      <c r="L13" s="105" t="s">
        <v>92</v>
      </c>
      <c r="M13" s="105" t="s">
        <v>92</v>
      </c>
      <c r="N13" s="105" t="s">
        <v>92</v>
      </c>
      <c r="O13" s="105" t="s">
        <v>92</v>
      </c>
      <c r="P13" s="105" t="s">
        <v>92</v>
      </c>
      <c r="Q13" s="105" t="s">
        <v>92</v>
      </c>
      <c r="R13" s="105" t="s">
        <v>92</v>
      </c>
      <c r="S13" s="105" t="s">
        <v>92</v>
      </c>
      <c r="T13" s="105" t="s">
        <v>92</v>
      </c>
      <c r="U13" s="105" t="s">
        <v>92</v>
      </c>
      <c r="V13" s="105" t="s">
        <v>92</v>
      </c>
      <c r="W13" s="105" t="s">
        <v>92</v>
      </c>
      <c r="X13" s="105" t="s">
        <v>92</v>
      </c>
      <c r="Y13" s="105" t="s">
        <v>92</v>
      </c>
      <c r="Z13" s="105" t="s">
        <v>92</v>
      </c>
      <c r="AA13" s="105" t="s">
        <v>92</v>
      </c>
      <c r="AB13" s="105" t="s">
        <v>92</v>
      </c>
      <c r="AC13" s="105" t="s">
        <v>92</v>
      </c>
      <c r="AD13" s="105" t="s">
        <v>92</v>
      </c>
      <c r="AE13" s="105" t="s">
        <v>92</v>
      </c>
      <c r="AF13" s="105" t="s">
        <v>92</v>
      </c>
      <c r="AG13" s="105" t="s">
        <v>92</v>
      </c>
      <c r="AH13" s="105" t="s">
        <v>92</v>
      </c>
    </row>
    <row r="14" spans="1:47" ht="13.4" customHeight="1">
      <c r="B14" s="106">
        <v>1.1000000000000001</v>
      </c>
      <c r="C14" s="104" t="s">
        <v>151</v>
      </c>
      <c r="D14" s="104" t="s">
        <v>63</v>
      </c>
      <c r="E14" s="107" t="s">
        <v>43</v>
      </c>
      <c r="F14" s="127">
        <v>5</v>
      </c>
      <c r="G14" s="110">
        <v>30000000</v>
      </c>
      <c r="H14" s="241">
        <f>IFERROR(G14/F14," ")</f>
        <v>6000000</v>
      </c>
      <c r="I14"/>
      <c r="J14" s="110"/>
      <c r="K14" s="110">
        <v>28900000</v>
      </c>
      <c r="L14" s="110">
        <v>0</v>
      </c>
      <c r="M14" s="110">
        <v>1666666.6666666667</v>
      </c>
      <c r="N14" s="110">
        <v>0</v>
      </c>
      <c r="O14" s="110">
        <v>0</v>
      </c>
      <c r="P14" s="110">
        <v>0</v>
      </c>
      <c r="Q14" s="110">
        <v>0</v>
      </c>
      <c r="R14" s="110">
        <v>2727272.7272727271</v>
      </c>
      <c r="S14" s="110">
        <v>0</v>
      </c>
      <c r="T14" s="110">
        <v>0</v>
      </c>
      <c r="U14" s="110">
        <v>0</v>
      </c>
      <c r="V14" s="110">
        <v>2000000</v>
      </c>
      <c r="W14" s="110">
        <v>1764705.8823529412</v>
      </c>
      <c r="X14" s="110">
        <v>0</v>
      </c>
      <c r="Y14" s="110">
        <v>1578947.3684210526</v>
      </c>
      <c r="Z14" s="110">
        <v>2000000</v>
      </c>
      <c r="AA14" s="110">
        <v>1666666.6666666667</v>
      </c>
      <c r="AB14" s="110">
        <v>0</v>
      </c>
      <c r="AC14" s="110">
        <v>1764705.8823529412</v>
      </c>
      <c r="AD14" s="110">
        <v>1764705.8823529412</v>
      </c>
      <c r="AE14" s="110">
        <v>1500000</v>
      </c>
      <c r="AF14" s="110">
        <v>1764705.8823529412</v>
      </c>
      <c r="AG14" s="110">
        <v>1578947.3684210526</v>
      </c>
      <c r="AH14" s="110">
        <v>1666666.6666666667</v>
      </c>
    </row>
    <row r="15" spans="1:47" ht="13.4" customHeight="1">
      <c r="B15" s="106">
        <v>1.2</v>
      </c>
      <c r="C15" s="104" t="s">
        <v>152</v>
      </c>
      <c r="D15" s="104" t="s">
        <v>63</v>
      </c>
      <c r="E15" s="107" t="s">
        <v>43</v>
      </c>
      <c r="F15" s="127">
        <v>2</v>
      </c>
      <c r="G15" s="110">
        <v>5000000</v>
      </c>
      <c r="H15" s="241">
        <f t="shared" ref="H15:H23" si="0">IFERROR(G15/F15," ")</f>
        <v>2500000</v>
      </c>
      <c r="I15"/>
      <c r="J15" s="110"/>
      <c r="K15" s="110">
        <v>0</v>
      </c>
      <c r="L15" s="110">
        <v>416666.66666666669</v>
      </c>
      <c r="M15" s="110">
        <v>333333.33333333331</v>
      </c>
      <c r="N15" s="110">
        <v>0</v>
      </c>
      <c r="O15" s="110">
        <v>333333.33333333331</v>
      </c>
      <c r="P15" s="110">
        <v>384615.38461538462</v>
      </c>
      <c r="Q15" s="110">
        <v>0</v>
      </c>
      <c r="R15" s="110">
        <v>0</v>
      </c>
      <c r="S15" s="110">
        <v>0</v>
      </c>
      <c r="T15" s="110">
        <v>263157.89473684208</v>
      </c>
      <c r="U15" s="110">
        <v>0</v>
      </c>
      <c r="V15" s="110">
        <v>500000</v>
      </c>
      <c r="W15" s="110">
        <v>294117.64705882355</v>
      </c>
      <c r="X15" s="110">
        <v>384615.38461538462</v>
      </c>
      <c r="Y15" s="110">
        <v>0</v>
      </c>
      <c r="Z15" s="110">
        <v>454545.45454545453</v>
      </c>
      <c r="AA15" s="110">
        <v>250000</v>
      </c>
      <c r="AB15" s="110">
        <v>250000</v>
      </c>
      <c r="AC15" s="110">
        <v>0</v>
      </c>
      <c r="AD15" s="110">
        <v>0</v>
      </c>
      <c r="AE15" s="110">
        <v>0</v>
      </c>
      <c r="AF15" s="110">
        <v>384615.38461538462</v>
      </c>
      <c r="AG15" s="110">
        <v>0</v>
      </c>
      <c r="AH15" s="110">
        <v>294117.64705882355</v>
      </c>
    </row>
    <row r="16" spans="1:47" ht="13.4" customHeight="1">
      <c r="B16" s="106">
        <v>1.3</v>
      </c>
      <c r="C16" s="104"/>
      <c r="D16" s="104"/>
      <c r="E16" s="107"/>
      <c r="F16" s="127"/>
      <c r="G16" s="110"/>
      <c r="H16" s="241" t="str">
        <f t="shared" si="0"/>
        <v xml:space="preserve"> </v>
      </c>
      <c r="I16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</row>
    <row r="17" spans="1:34" ht="13.4" customHeight="1">
      <c r="B17" s="106">
        <v>1.4</v>
      </c>
      <c r="C17" s="104"/>
      <c r="D17" s="104"/>
      <c r="E17" s="107"/>
      <c r="F17" s="127"/>
      <c r="G17" s="110"/>
      <c r="H17" s="241" t="str">
        <f t="shared" si="0"/>
        <v xml:space="preserve"> </v>
      </c>
      <c r="I17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</row>
    <row r="18" spans="1:34" ht="13.4" customHeight="1">
      <c r="B18" s="106">
        <v>1.5</v>
      </c>
      <c r="C18" s="104"/>
      <c r="D18" s="104"/>
      <c r="E18" s="107"/>
      <c r="F18" s="127"/>
      <c r="G18" s="110"/>
      <c r="H18" s="241" t="str">
        <f t="shared" si="0"/>
        <v xml:space="preserve"> </v>
      </c>
      <c r="I18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</row>
    <row r="19" spans="1:34" ht="13.4" customHeight="1">
      <c r="B19" s="106">
        <v>1.6</v>
      </c>
      <c r="C19" s="104"/>
      <c r="D19" s="104"/>
      <c r="E19" s="107"/>
      <c r="F19" s="110"/>
      <c r="G19" s="110"/>
      <c r="H19" s="241" t="str">
        <f t="shared" si="0"/>
        <v xml:space="preserve"> </v>
      </c>
      <c r="I19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</row>
    <row r="20" spans="1:34" ht="13.4" customHeight="1">
      <c r="B20" s="106">
        <v>1.7</v>
      </c>
      <c r="C20" s="104"/>
      <c r="D20" s="104"/>
      <c r="E20" s="107"/>
      <c r="F20" s="110"/>
      <c r="G20" s="110"/>
      <c r="H20" s="241" t="str">
        <f t="shared" si="0"/>
        <v xml:space="preserve"> </v>
      </c>
      <c r="I2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</row>
    <row r="21" spans="1:34" ht="13.4" customHeight="1">
      <c r="B21" s="106">
        <v>1.8</v>
      </c>
      <c r="C21" s="104"/>
      <c r="D21" s="104"/>
      <c r="E21" s="107"/>
      <c r="F21" s="110"/>
      <c r="G21" s="110"/>
      <c r="H21" s="241" t="str">
        <f t="shared" si="0"/>
        <v xml:space="preserve"> </v>
      </c>
      <c r="I21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</row>
    <row r="22" spans="1:34" ht="13.4" customHeight="1">
      <c r="B22" s="106">
        <v>1.9</v>
      </c>
      <c r="C22" s="104"/>
      <c r="D22" s="104"/>
      <c r="E22" s="107"/>
      <c r="F22" s="110"/>
      <c r="G22" s="110"/>
      <c r="H22" s="241" t="str">
        <f t="shared" si="0"/>
        <v xml:space="preserve"> </v>
      </c>
      <c r="I22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</row>
    <row r="23" spans="1:34" ht="13.4" customHeight="1">
      <c r="B23" s="106"/>
      <c r="C23" s="108" t="str">
        <f>"Total " &amp;  C11 &amp; " Costs"</f>
        <v>Total Land Costs</v>
      </c>
      <c r="D23" s="108"/>
      <c r="E23" s="109">
        <f>SUM(E14:E22)</f>
        <v>0</v>
      </c>
      <c r="F23" s="181">
        <f>SUM(F14:F22)</f>
        <v>7</v>
      </c>
      <c r="G23" s="109">
        <f>SUM(G14:G22)</f>
        <v>35000000</v>
      </c>
      <c r="H23" s="109">
        <f t="shared" si="0"/>
        <v>5000000</v>
      </c>
      <c r="I23" s="172"/>
      <c r="J23" s="109">
        <f>SUM(J14:J22)</f>
        <v>0</v>
      </c>
      <c r="K23" s="109">
        <f t="shared" ref="K23" si="1">SUM(K14:K22)</f>
        <v>28900000</v>
      </c>
      <c r="L23" s="109">
        <f t="shared" ref="L23" si="2">SUM(L14:L22)</f>
        <v>416666.66666666669</v>
      </c>
      <c r="M23" s="109">
        <f t="shared" ref="M23" si="3">SUM(M14:M22)</f>
        <v>2000000</v>
      </c>
      <c r="N23" s="109">
        <f t="shared" ref="N23" si="4">SUM(N14:N22)</f>
        <v>0</v>
      </c>
      <c r="O23" s="109">
        <f t="shared" ref="O23" si="5">SUM(O14:O22)</f>
        <v>333333.33333333331</v>
      </c>
      <c r="P23" s="109">
        <f t="shared" ref="P23" si="6">SUM(P14:P22)</f>
        <v>384615.38461538462</v>
      </c>
      <c r="Q23" s="109">
        <f t="shared" ref="Q23" si="7">SUM(Q14:Q22)</f>
        <v>0</v>
      </c>
      <c r="R23" s="109">
        <f t="shared" ref="R23" si="8">SUM(R14:R22)</f>
        <v>2727272.7272727271</v>
      </c>
      <c r="S23" s="109">
        <f t="shared" ref="S23" si="9">SUM(S14:S22)</f>
        <v>0</v>
      </c>
      <c r="T23" s="109">
        <f t="shared" ref="T23" si="10">SUM(T14:T22)</f>
        <v>263157.89473684208</v>
      </c>
      <c r="U23" s="109">
        <f t="shared" ref="U23" si="11">SUM(U14:U22)</f>
        <v>0</v>
      </c>
      <c r="V23" s="109">
        <f t="shared" ref="V23" si="12">SUM(V14:V22)</f>
        <v>2500000</v>
      </c>
      <c r="W23" s="109">
        <f t="shared" ref="W23" si="13">SUM(W14:W22)</f>
        <v>2058823.5294117648</v>
      </c>
      <c r="X23" s="109">
        <f t="shared" ref="X23" si="14">SUM(X14:X22)</f>
        <v>384615.38461538462</v>
      </c>
      <c r="Y23" s="109">
        <f t="shared" ref="Y23" si="15">SUM(Y14:Y22)</f>
        <v>1578947.3684210526</v>
      </c>
      <c r="Z23" s="109">
        <f t="shared" ref="Z23" si="16">SUM(Z14:Z22)</f>
        <v>2454545.4545454546</v>
      </c>
      <c r="AA23" s="109">
        <f t="shared" ref="AA23" si="17">SUM(AA14:AA22)</f>
        <v>1916666.6666666667</v>
      </c>
      <c r="AB23" s="109">
        <f t="shared" ref="AB23" si="18">SUM(AB14:AB22)</f>
        <v>250000</v>
      </c>
      <c r="AC23" s="109">
        <f t="shared" ref="AC23" si="19">SUM(AC14:AC22)</f>
        <v>1764705.8823529412</v>
      </c>
      <c r="AD23" s="109">
        <f t="shared" ref="AD23" si="20">SUM(AD14:AD22)</f>
        <v>1764705.8823529412</v>
      </c>
      <c r="AE23" s="109">
        <f t="shared" ref="AE23" si="21">SUM(AE14:AE22)</f>
        <v>1500000</v>
      </c>
      <c r="AF23" s="109">
        <f t="shared" ref="AF23" si="22">SUM(AF14:AF22)</f>
        <v>2149321.2669683257</v>
      </c>
      <c r="AG23" s="109">
        <f t="shared" ref="AG23" si="23">SUM(AG14:AG22)</f>
        <v>1578947.3684210526</v>
      </c>
      <c r="AH23" s="109">
        <f t="shared" ref="AH23" si="24">SUM(AH14:AH22)</f>
        <v>1960784.3137254904</v>
      </c>
    </row>
    <row r="24" spans="1:34" ht="13.4" customHeight="1">
      <c r="A24"/>
      <c r="B24"/>
      <c r="C24"/>
      <c r="D24"/>
      <c r="E24"/>
      <c r="F24"/>
      <c r="G24"/>
      <c r="H24"/>
      <c r="I24"/>
      <c r="J24"/>
    </row>
    <row r="25" spans="1:34" s="102" customFormat="1" ht="13.4" customHeight="1">
      <c r="A25" s="99"/>
      <c r="B25" s="99">
        <v>2</v>
      </c>
      <c r="C25" s="99" t="s">
        <v>139</v>
      </c>
      <c r="D25" s="100"/>
      <c r="E25" s="99"/>
      <c r="F25" s="99"/>
      <c r="G25" s="99"/>
      <c r="H25" s="99"/>
      <c r="I25" s="99"/>
      <c r="J25" s="99"/>
    </row>
    <row r="27" spans="1:34" ht="13.4" customHeight="1">
      <c r="B27" s="103"/>
      <c r="C27" s="103" t="s">
        <v>29</v>
      </c>
      <c r="D27" s="103" t="s">
        <v>89</v>
      </c>
      <c r="E27" s="105" t="s">
        <v>28</v>
      </c>
      <c r="F27" s="105" t="s">
        <v>42</v>
      </c>
      <c r="G27" s="105" t="s">
        <v>92</v>
      </c>
      <c r="H27" s="105" t="s">
        <v>93</v>
      </c>
      <c r="I27"/>
      <c r="J27" s="105" t="s">
        <v>92</v>
      </c>
      <c r="K27" s="105" t="s">
        <v>92</v>
      </c>
      <c r="L27" s="105" t="s">
        <v>92</v>
      </c>
      <c r="M27" s="105" t="s">
        <v>92</v>
      </c>
      <c r="N27" s="105" t="s">
        <v>92</v>
      </c>
      <c r="O27" s="105" t="s">
        <v>92</v>
      </c>
      <c r="P27" s="105" t="s">
        <v>92</v>
      </c>
      <c r="Q27" s="105" t="s">
        <v>92</v>
      </c>
      <c r="R27" s="105" t="s">
        <v>92</v>
      </c>
      <c r="S27" s="105" t="s">
        <v>92</v>
      </c>
      <c r="T27" s="105" t="s">
        <v>92</v>
      </c>
      <c r="U27" s="105" t="s">
        <v>92</v>
      </c>
      <c r="V27" s="105" t="s">
        <v>92</v>
      </c>
      <c r="W27" s="105" t="s">
        <v>92</v>
      </c>
      <c r="X27" s="105" t="s">
        <v>92</v>
      </c>
      <c r="Y27" s="105" t="s">
        <v>92</v>
      </c>
      <c r="Z27" s="105" t="s">
        <v>92</v>
      </c>
      <c r="AA27" s="105" t="s">
        <v>92</v>
      </c>
      <c r="AB27" s="105" t="s">
        <v>92</v>
      </c>
      <c r="AC27" s="105" t="s">
        <v>92</v>
      </c>
      <c r="AD27" s="105" t="s">
        <v>92</v>
      </c>
      <c r="AE27" s="105" t="s">
        <v>92</v>
      </c>
      <c r="AF27" s="105" t="s">
        <v>92</v>
      </c>
      <c r="AG27" s="105" t="s">
        <v>92</v>
      </c>
      <c r="AH27" s="105" t="s">
        <v>92</v>
      </c>
    </row>
    <row r="28" spans="1:34" ht="13.4" customHeight="1">
      <c r="B28" s="106">
        <v>2.1</v>
      </c>
      <c r="C28" s="104" t="s">
        <v>149</v>
      </c>
      <c r="D28" s="104" t="s">
        <v>139</v>
      </c>
      <c r="E28" s="107" t="s">
        <v>43</v>
      </c>
      <c r="F28" s="127">
        <v>5</v>
      </c>
      <c r="G28" s="110">
        <v>100000000</v>
      </c>
      <c r="H28" s="241">
        <f>IFERROR(G28/F28," ")</f>
        <v>20000000</v>
      </c>
      <c r="I28"/>
      <c r="J28" s="110"/>
      <c r="K28" s="110">
        <v>0</v>
      </c>
      <c r="L28" s="110">
        <v>0</v>
      </c>
      <c r="M28" s="110">
        <v>10000000</v>
      </c>
      <c r="N28" s="110">
        <v>5263157.8947368423</v>
      </c>
      <c r="O28" s="110">
        <v>0</v>
      </c>
      <c r="P28" s="110">
        <v>5555555.555555556</v>
      </c>
      <c r="Q28" s="110">
        <v>0</v>
      </c>
      <c r="R28" s="110">
        <v>10000000</v>
      </c>
      <c r="S28" s="110">
        <v>0</v>
      </c>
      <c r="T28" s="110">
        <v>10000000</v>
      </c>
      <c r="U28" s="110">
        <v>7142857.1428571427</v>
      </c>
      <c r="V28" s="110">
        <v>6666666.666666667</v>
      </c>
      <c r="W28" s="110">
        <v>7692307.692307692</v>
      </c>
      <c r="X28" s="110">
        <v>7692307.692307692</v>
      </c>
      <c r="Y28" s="110">
        <v>0</v>
      </c>
      <c r="Z28" s="110">
        <v>6250000</v>
      </c>
      <c r="AA28" s="110">
        <v>9090909.0909090918</v>
      </c>
      <c r="AB28" s="110">
        <v>5000000</v>
      </c>
      <c r="AC28" s="110">
        <v>10000000</v>
      </c>
      <c r="AD28" s="110">
        <v>5263157.8947368423</v>
      </c>
      <c r="AE28" s="110">
        <v>6250000</v>
      </c>
      <c r="AF28" s="110">
        <v>0</v>
      </c>
      <c r="AG28" s="110">
        <v>8333333.333333333</v>
      </c>
      <c r="AH28" s="110">
        <v>0</v>
      </c>
    </row>
    <row r="29" spans="1:34" ht="13.4" customHeight="1">
      <c r="B29" s="106">
        <v>2.2000000000000002</v>
      </c>
      <c r="C29" s="104" t="s">
        <v>150</v>
      </c>
      <c r="D29" s="104" t="s">
        <v>139</v>
      </c>
      <c r="E29" s="107" t="s">
        <v>43</v>
      </c>
      <c r="F29" s="127">
        <v>100</v>
      </c>
      <c r="G29" s="110">
        <v>5000000000</v>
      </c>
      <c r="H29" s="241">
        <f t="shared" ref="H29" si="25">IFERROR(G29/F29," ")</f>
        <v>50000000</v>
      </c>
      <c r="I29"/>
      <c r="J29" s="110"/>
      <c r="K29" s="110">
        <v>454545454.54545456</v>
      </c>
      <c r="L29" s="110">
        <v>263157894.7368421</v>
      </c>
      <c r="M29" s="110">
        <v>0</v>
      </c>
      <c r="N29" s="110">
        <v>312500000</v>
      </c>
      <c r="O29" s="110">
        <v>0</v>
      </c>
      <c r="P29" s="110">
        <v>263157894.7368421</v>
      </c>
      <c r="Q29" s="110">
        <v>416666666.66666669</v>
      </c>
      <c r="R29" s="110">
        <v>333333333.33333331</v>
      </c>
      <c r="S29" s="110">
        <v>277777777.77777779</v>
      </c>
      <c r="T29" s="110">
        <v>263157894.7368421</v>
      </c>
      <c r="U29" s="110">
        <v>312500000</v>
      </c>
      <c r="V29" s="110">
        <v>0</v>
      </c>
      <c r="W29" s="110">
        <v>384615384.61538464</v>
      </c>
      <c r="X29" s="110">
        <v>0</v>
      </c>
      <c r="Y29" s="110">
        <v>454545454.54545456</v>
      </c>
      <c r="Z29" s="110">
        <v>0</v>
      </c>
      <c r="AA29" s="110">
        <v>263157894.7368421</v>
      </c>
      <c r="AB29" s="110">
        <v>0</v>
      </c>
      <c r="AC29" s="110">
        <v>0</v>
      </c>
      <c r="AD29" s="110">
        <v>250000000</v>
      </c>
      <c r="AE29" s="110">
        <v>277777777.77777779</v>
      </c>
      <c r="AF29" s="110">
        <v>454545454.54545456</v>
      </c>
      <c r="AG29" s="110">
        <v>0</v>
      </c>
      <c r="AH29" s="110">
        <v>333333333.33333331</v>
      </c>
    </row>
    <row r="30" spans="1:34" ht="13.4" customHeight="1">
      <c r="B30" s="106">
        <v>2.2999999999999998</v>
      </c>
      <c r="C30" s="104"/>
      <c r="D30" s="104"/>
      <c r="E30" s="107"/>
      <c r="F30" s="127"/>
      <c r="G30" s="110"/>
      <c r="H30" s="241" t="str">
        <f t="shared" ref="H30:H37" si="26">IFERROR(G30/F30," ")</f>
        <v xml:space="preserve"> </v>
      </c>
      <c r="I3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</row>
    <row r="31" spans="1:34" ht="13.4" customHeight="1">
      <c r="B31" s="106">
        <v>2.4</v>
      </c>
      <c r="C31" s="104"/>
      <c r="D31" s="104"/>
      <c r="E31" s="107"/>
      <c r="F31" s="127"/>
      <c r="G31" s="110"/>
      <c r="H31" s="241" t="str">
        <f t="shared" si="26"/>
        <v xml:space="preserve"> </v>
      </c>
      <c r="I31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</row>
    <row r="32" spans="1:34" ht="13.4" customHeight="1">
      <c r="B32" s="106">
        <v>2.5</v>
      </c>
      <c r="C32" s="104"/>
      <c r="D32" s="104"/>
      <c r="E32" s="107"/>
      <c r="F32" s="127"/>
      <c r="G32" s="110"/>
      <c r="H32" s="241" t="str">
        <f t="shared" si="26"/>
        <v xml:space="preserve"> </v>
      </c>
      <c r="I32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</row>
    <row r="33" spans="1:34" ht="13.4" customHeight="1">
      <c r="B33" s="106">
        <v>2.6</v>
      </c>
      <c r="C33" s="104"/>
      <c r="D33" s="104"/>
      <c r="E33" s="107"/>
      <c r="F33" s="110"/>
      <c r="G33" s="110"/>
      <c r="H33" s="241" t="str">
        <f t="shared" si="26"/>
        <v xml:space="preserve"> </v>
      </c>
      <c r="I33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</row>
    <row r="34" spans="1:34" ht="13.4" customHeight="1">
      <c r="B34" s="106">
        <v>2.7</v>
      </c>
      <c r="C34" s="104"/>
      <c r="D34" s="104"/>
      <c r="E34" s="107"/>
      <c r="F34" s="110"/>
      <c r="G34" s="110"/>
      <c r="H34" s="241" t="str">
        <f t="shared" si="26"/>
        <v xml:space="preserve"> </v>
      </c>
      <c r="I34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</row>
    <row r="35" spans="1:34" ht="13.4" customHeight="1">
      <c r="B35" s="106">
        <v>2.8</v>
      </c>
      <c r="C35" s="104"/>
      <c r="D35" s="104"/>
      <c r="E35" s="107"/>
      <c r="F35" s="110"/>
      <c r="G35" s="110"/>
      <c r="H35" s="241" t="str">
        <f t="shared" si="26"/>
        <v xml:space="preserve"> </v>
      </c>
      <c r="I35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</row>
    <row r="36" spans="1:34" ht="13.4" customHeight="1">
      <c r="B36" s="106">
        <v>2.9</v>
      </c>
      <c r="C36" s="104"/>
      <c r="D36" s="104"/>
      <c r="E36" s="107"/>
      <c r="F36" s="110"/>
      <c r="G36" s="110"/>
      <c r="H36" s="241" t="str">
        <f t="shared" si="26"/>
        <v xml:space="preserve"> </v>
      </c>
      <c r="I36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</row>
    <row r="37" spans="1:34" ht="13.4" customHeight="1">
      <c r="B37" s="106"/>
      <c r="C37" s="108" t="str">
        <f>"Total " &amp;  C25 &amp; " Costs"</f>
        <v>Total Building and Fixtures Costs</v>
      </c>
      <c r="D37" s="108"/>
      <c r="E37" s="109">
        <f>SUM(E28:E36)</f>
        <v>0</v>
      </c>
      <c r="F37" s="181">
        <f>SUM(F28:F36)</f>
        <v>105</v>
      </c>
      <c r="G37" s="109">
        <f>SUM(G28:G36)</f>
        <v>5100000000</v>
      </c>
      <c r="H37" s="109">
        <f t="shared" si="26"/>
        <v>48571428.571428575</v>
      </c>
      <c r="I37" s="172"/>
      <c r="J37" s="109">
        <f>SUM(J28:J36)</f>
        <v>0</v>
      </c>
      <c r="K37" s="109">
        <f t="shared" ref="K37" si="27">SUM(K28:K36)</f>
        <v>454545454.54545456</v>
      </c>
      <c r="L37" s="109">
        <f t="shared" ref="L37" si="28">SUM(L28:L36)</f>
        <v>263157894.7368421</v>
      </c>
      <c r="M37" s="109">
        <f t="shared" ref="M37" si="29">SUM(M28:M36)</f>
        <v>10000000</v>
      </c>
      <c r="N37" s="109">
        <f t="shared" ref="N37" si="30">SUM(N28:N36)</f>
        <v>317763157.89473683</v>
      </c>
      <c r="O37" s="109">
        <f t="shared" ref="O37" si="31">SUM(O28:O36)</f>
        <v>0</v>
      </c>
      <c r="P37" s="109">
        <f t="shared" ref="P37" si="32">SUM(P28:P36)</f>
        <v>268713450.29239768</v>
      </c>
      <c r="Q37" s="109">
        <f t="shared" ref="Q37" si="33">SUM(Q28:Q36)</f>
        <v>416666666.66666669</v>
      </c>
      <c r="R37" s="109">
        <f t="shared" ref="R37" si="34">SUM(R28:R36)</f>
        <v>343333333.33333331</v>
      </c>
      <c r="S37" s="109">
        <f t="shared" ref="S37" si="35">SUM(S28:S36)</f>
        <v>277777777.77777779</v>
      </c>
      <c r="T37" s="109">
        <f t="shared" ref="T37" si="36">SUM(T28:T36)</f>
        <v>273157894.7368421</v>
      </c>
      <c r="U37" s="109">
        <f t="shared" ref="U37" si="37">SUM(U28:U36)</f>
        <v>319642857.14285713</v>
      </c>
      <c r="V37" s="109">
        <f t="shared" ref="V37" si="38">SUM(V28:V36)</f>
        <v>6666666.666666667</v>
      </c>
      <c r="W37" s="109">
        <f t="shared" ref="W37" si="39">SUM(W28:W36)</f>
        <v>392307692.30769235</v>
      </c>
      <c r="X37" s="109">
        <f t="shared" ref="X37" si="40">SUM(X28:X36)</f>
        <v>7692307.692307692</v>
      </c>
      <c r="Y37" s="109">
        <f t="shared" ref="Y37" si="41">SUM(Y28:Y36)</f>
        <v>454545454.54545456</v>
      </c>
      <c r="Z37" s="109">
        <f t="shared" ref="Z37" si="42">SUM(Z28:Z36)</f>
        <v>6250000</v>
      </c>
      <c r="AA37" s="109">
        <f t="shared" ref="AA37" si="43">SUM(AA28:AA36)</f>
        <v>272248803.82775116</v>
      </c>
      <c r="AB37" s="109">
        <f t="shared" ref="AB37" si="44">SUM(AB28:AB36)</f>
        <v>5000000</v>
      </c>
      <c r="AC37" s="109">
        <f t="shared" ref="AC37" si="45">SUM(AC28:AC36)</f>
        <v>10000000</v>
      </c>
      <c r="AD37" s="109">
        <f t="shared" ref="AD37" si="46">SUM(AD28:AD36)</f>
        <v>255263157.89473686</v>
      </c>
      <c r="AE37" s="109">
        <f t="shared" ref="AE37" si="47">SUM(AE28:AE36)</f>
        <v>284027777.77777779</v>
      </c>
      <c r="AF37" s="109">
        <f t="shared" ref="AF37" si="48">SUM(AF28:AF36)</f>
        <v>454545454.54545456</v>
      </c>
      <c r="AG37" s="109">
        <f t="shared" ref="AG37" si="49">SUM(AG28:AG36)</f>
        <v>8333333.333333333</v>
      </c>
      <c r="AH37" s="109">
        <f t="shared" ref="AH37" si="50">SUM(AH28:AH36)</f>
        <v>333333333.33333331</v>
      </c>
    </row>
    <row r="38" spans="1:34" ht="13.4" customHeight="1">
      <c r="F38" s="67"/>
    </row>
    <row r="39" spans="1:34" s="102" customFormat="1" ht="13.4" customHeight="1">
      <c r="A39" s="99"/>
      <c r="B39" s="99">
        <v>3</v>
      </c>
      <c r="C39" s="99" t="s">
        <v>62</v>
      </c>
      <c r="D39" s="100"/>
      <c r="E39" s="99"/>
      <c r="F39" s="99"/>
      <c r="G39" s="99"/>
      <c r="H39" s="99"/>
      <c r="I39" s="99"/>
      <c r="J39" s="99"/>
    </row>
    <row r="41" spans="1:34" ht="13.4" customHeight="1">
      <c r="B41" s="103"/>
      <c r="C41" s="103" t="s">
        <v>29</v>
      </c>
      <c r="D41" s="103" t="s">
        <v>89</v>
      </c>
      <c r="E41" s="105" t="s">
        <v>28</v>
      </c>
      <c r="F41" s="105" t="s">
        <v>42</v>
      </c>
      <c r="G41" s="105" t="s">
        <v>92</v>
      </c>
      <c r="H41" s="105" t="s">
        <v>93</v>
      </c>
      <c r="I41"/>
      <c r="J41" s="105" t="s">
        <v>92</v>
      </c>
      <c r="K41" s="105" t="s">
        <v>92</v>
      </c>
      <c r="L41" s="105" t="s">
        <v>92</v>
      </c>
      <c r="M41" s="105" t="s">
        <v>92</v>
      </c>
      <c r="N41" s="105" t="s">
        <v>92</v>
      </c>
      <c r="O41" s="105" t="s">
        <v>92</v>
      </c>
      <c r="P41" s="105" t="s">
        <v>92</v>
      </c>
      <c r="Q41" s="105" t="s">
        <v>92</v>
      </c>
      <c r="R41" s="105" t="s">
        <v>92</v>
      </c>
      <c r="S41" s="105" t="s">
        <v>92</v>
      </c>
      <c r="T41" s="105" t="s">
        <v>92</v>
      </c>
      <c r="U41" s="105" t="s">
        <v>92</v>
      </c>
      <c r="V41" s="105" t="s">
        <v>92</v>
      </c>
      <c r="W41" s="105" t="s">
        <v>92</v>
      </c>
      <c r="X41" s="105" t="s">
        <v>92</v>
      </c>
      <c r="Y41" s="105" t="s">
        <v>92</v>
      </c>
      <c r="Z41" s="105" t="s">
        <v>92</v>
      </c>
      <c r="AA41" s="105" t="s">
        <v>92</v>
      </c>
      <c r="AB41" s="105" t="s">
        <v>92</v>
      </c>
      <c r="AC41" s="105" t="s">
        <v>92</v>
      </c>
      <c r="AD41" s="105" t="s">
        <v>92</v>
      </c>
      <c r="AE41" s="105" t="s">
        <v>92</v>
      </c>
      <c r="AF41" s="105" t="s">
        <v>92</v>
      </c>
      <c r="AG41" s="105" t="s">
        <v>92</v>
      </c>
      <c r="AH41" s="105" t="s">
        <v>92</v>
      </c>
    </row>
    <row r="42" spans="1:34" ht="13.4" customHeight="1">
      <c r="B42" s="106">
        <v>3.1</v>
      </c>
      <c r="C42" s="104" t="s">
        <v>90</v>
      </c>
      <c r="D42" s="104" t="s">
        <v>62</v>
      </c>
      <c r="E42" s="107" t="s">
        <v>43</v>
      </c>
      <c r="F42" s="127">
        <v>12</v>
      </c>
      <c r="G42" s="110">
        <v>7200000000</v>
      </c>
      <c r="H42" s="241">
        <f>IFERROR(G42/F42," ")</f>
        <v>600000000</v>
      </c>
      <c r="I42"/>
      <c r="J42" s="110"/>
      <c r="K42" s="110">
        <v>1666666.6666666667</v>
      </c>
      <c r="L42" s="110">
        <v>0</v>
      </c>
      <c r="M42" s="110"/>
      <c r="N42" s="110">
        <v>0</v>
      </c>
      <c r="O42" s="110"/>
      <c r="P42" s="110">
        <v>1666666.6666666667</v>
      </c>
      <c r="Q42" s="110"/>
      <c r="R42" s="110">
        <v>1666666.6666666667</v>
      </c>
      <c r="S42" s="110"/>
      <c r="T42" s="110">
        <v>0</v>
      </c>
      <c r="U42" s="110"/>
      <c r="V42" s="110">
        <v>1875000</v>
      </c>
      <c r="W42" s="110">
        <v>2500000</v>
      </c>
      <c r="X42" s="110">
        <v>0</v>
      </c>
      <c r="Y42" s="110">
        <v>1666666.6666666667</v>
      </c>
      <c r="Z42" s="110">
        <v>0</v>
      </c>
      <c r="AA42" s="110">
        <v>0</v>
      </c>
      <c r="AB42" s="110">
        <v>3000000</v>
      </c>
      <c r="AC42" s="110">
        <v>2142857.1428571427</v>
      </c>
      <c r="AD42" s="110">
        <v>0</v>
      </c>
      <c r="AE42" s="110">
        <v>2142857.1428571427</v>
      </c>
      <c r="AF42" s="110">
        <v>2500000</v>
      </c>
      <c r="AG42" s="110">
        <v>1764705.8823529412</v>
      </c>
      <c r="AH42" s="110">
        <v>1578947.3684210526</v>
      </c>
    </row>
    <row r="43" spans="1:34" ht="13.4" customHeight="1">
      <c r="B43" s="106">
        <v>3.2</v>
      </c>
      <c r="C43" s="104" t="s">
        <v>91</v>
      </c>
      <c r="D43" s="104" t="s">
        <v>62</v>
      </c>
      <c r="E43" s="107" t="s">
        <v>43</v>
      </c>
      <c r="F43" s="127">
        <v>25</v>
      </c>
      <c r="G43" s="110">
        <v>9000000000</v>
      </c>
      <c r="H43" s="241">
        <f t="shared" ref="H43:H51" si="51">IFERROR(G43/F43," ")</f>
        <v>360000000</v>
      </c>
      <c r="I43"/>
      <c r="J43" s="110"/>
      <c r="K43" s="110">
        <v>0</v>
      </c>
      <c r="L43" s="110">
        <v>250000</v>
      </c>
      <c r="M43" s="110"/>
      <c r="N43" s="110">
        <v>263157.89473684208</v>
      </c>
      <c r="O43" s="110"/>
      <c r="P43" s="110">
        <v>0</v>
      </c>
      <c r="Q43" s="110"/>
      <c r="R43" s="110">
        <v>0</v>
      </c>
      <c r="S43" s="110"/>
      <c r="T43" s="110">
        <v>333333.33333333331</v>
      </c>
      <c r="U43" s="110"/>
      <c r="V43" s="110">
        <v>0</v>
      </c>
      <c r="W43" s="110">
        <v>0</v>
      </c>
      <c r="X43" s="110">
        <v>0</v>
      </c>
      <c r="Y43" s="110">
        <v>454545.45454545453</v>
      </c>
      <c r="Z43" s="110">
        <v>0</v>
      </c>
      <c r="AA43" s="110">
        <v>263157.89473684208</v>
      </c>
      <c r="AB43" s="110">
        <v>0</v>
      </c>
      <c r="AC43" s="110">
        <v>0</v>
      </c>
      <c r="AD43" s="110">
        <v>333333.33333333331</v>
      </c>
      <c r="AE43" s="110">
        <v>0</v>
      </c>
      <c r="AF43" s="110">
        <v>0</v>
      </c>
      <c r="AG43" s="110">
        <v>0</v>
      </c>
      <c r="AH43" s="110">
        <v>0</v>
      </c>
    </row>
    <row r="44" spans="1:34" ht="13.4" customHeight="1">
      <c r="B44" s="106">
        <v>3.3</v>
      </c>
      <c r="C44" s="104"/>
      <c r="D44" s="104"/>
      <c r="E44" s="107"/>
      <c r="F44" s="127"/>
      <c r="G44" s="110"/>
      <c r="H44" s="241" t="str">
        <f t="shared" si="51"/>
        <v xml:space="preserve"> </v>
      </c>
      <c r="I44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1:34" ht="13.4" customHeight="1">
      <c r="B45" s="106">
        <v>3.4</v>
      </c>
      <c r="C45" s="104"/>
      <c r="D45" s="104"/>
      <c r="E45" s="107"/>
      <c r="F45" s="127"/>
      <c r="G45" s="110"/>
      <c r="H45" s="241" t="str">
        <f t="shared" si="51"/>
        <v xml:space="preserve"> </v>
      </c>
      <c r="I45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1:34" ht="13.4" customHeight="1">
      <c r="B46" s="106">
        <v>3.5</v>
      </c>
      <c r="C46" s="104"/>
      <c r="D46" s="104"/>
      <c r="E46" s="107"/>
      <c r="F46" s="127"/>
      <c r="G46" s="110"/>
      <c r="H46" s="241" t="str">
        <f t="shared" si="51"/>
        <v xml:space="preserve"> </v>
      </c>
      <c r="I46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</row>
    <row r="47" spans="1:34" ht="13.4" customHeight="1">
      <c r="B47" s="106">
        <v>3.6</v>
      </c>
      <c r="C47" s="104"/>
      <c r="D47" s="104"/>
      <c r="E47" s="107"/>
      <c r="F47" s="110"/>
      <c r="G47" s="110"/>
      <c r="H47" s="241" t="str">
        <f t="shared" si="51"/>
        <v xml:space="preserve"> </v>
      </c>
      <c r="I47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</row>
    <row r="48" spans="1:34" ht="13.4" customHeight="1">
      <c r="B48" s="106">
        <v>3.7</v>
      </c>
      <c r="C48" s="104"/>
      <c r="D48" s="104"/>
      <c r="E48" s="107"/>
      <c r="F48" s="110"/>
      <c r="G48" s="110"/>
      <c r="H48" s="241" t="str">
        <f t="shared" si="51"/>
        <v xml:space="preserve"> </v>
      </c>
      <c r="I48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</row>
    <row r="49" spans="1:34" ht="13.4" customHeight="1">
      <c r="B49" s="106">
        <v>3.8</v>
      </c>
      <c r="C49" s="104"/>
      <c r="D49" s="104"/>
      <c r="E49" s="107"/>
      <c r="F49" s="110"/>
      <c r="G49" s="110"/>
      <c r="H49" s="241" t="str">
        <f t="shared" si="51"/>
        <v xml:space="preserve"> </v>
      </c>
      <c r="I49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</row>
    <row r="50" spans="1:34" ht="13.4" customHeight="1">
      <c r="B50" s="106">
        <v>3.9</v>
      </c>
      <c r="C50" s="104"/>
      <c r="D50" s="104"/>
      <c r="E50" s="107"/>
      <c r="F50" s="110"/>
      <c r="G50" s="110"/>
      <c r="H50" s="241" t="str">
        <f t="shared" si="51"/>
        <v xml:space="preserve"> </v>
      </c>
      <c r="I5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</row>
    <row r="51" spans="1:34" ht="13.4" customHeight="1">
      <c r="B51" s="106"/>
      <c r="C51" s="108" t="str">
        <f>"Total " &amp;  C39 &amp; " Costs"</f>
        <v>Total Substations Costs</v>
      </c>
      <c r="D51" s="108"/>
      <c r="E51" s="109">
        <f>SUM(E42:E50)</f>
        <v>0</v>
      </c>
      <c r="F51" s="181">
        <f>SUM(F42:F50)</f>
        <v>37</v>
      </c>
      <c r="G51" s="109">
        <f>SUM(G42:G50)</f>
        <v>16200000000</v>
      </c>
      <c r="H51" s="109">
        <f t="shared" si="51"/>
        <v>437837837.83783782</v>
      </c>
      <c r="I51" s="172"/>
      <c r="J51" s="109">
        <f>SUM(J42:J50)</f>
        <v>0</v>
      </c>
      <c r="K51" s="109">
        <f t="shared" ref="K51:AH51" si="52">SUM(K42:K50)</f>
        <v>1666666.6666666667</v>
      </c>
      <c r="L51" s="109">
        <f t="shared" si="52"/>
        <v>250000</v>
      </c>
      <c r="M51" s="109">
        <f t="shared" si="52"/>
        <v>0</v>
      </c>
      <c r="N51" s="109">
        <f t="shared" si="52"/>
        <v>263157.89473684208</v>
      </c>
      <c r="O51" s="109">
        <f t="shared" si="52"/>
        <v>0</v>
      </c>
      <c r="P51" s="109">
        <f t="shared" si="52"/>
        <v>1666666.6666666667</v>
      </c>
      <c r="Q51" s="109">
        <f t="shared" si="52"/>
        <v>0</v>
      </c>
      <c r="R51" s="109">
        <f t="shared" si="52"/>
        <v>1666666.6666666667</v>
      </c>
      <c r="S51" s="109">
        <f t="shared" si="52"/>
        <v>0</v>
      </c>
      <c r="T51" s="109">
        <f t="shared" si="52"/>
        <v>333333.33333333331</v>
      </c>
      <c r="U51" s="109">
        <f t="shared" si="52"/>
        <v>0</v>
      </c>
      <c r="V51" s="109">
        <f t="shared" si="52"/>
        <v>1875000</v>
      </c>
      <c r="W51" s="109">
        <f t="shared" si="52"/>
        <v>2500000</v>
      </c>
      <c r="X51" s="109">
        <f t="shared" si="52"/>
        <v>0</v>
      </c>
      <c r="Y51" s="109">
        <f t="shared" si="52"/>
        <v>2121212.1212121211</v>
      </c>
      <c r="Z51" s="109">
        <f t="shared" si="52"/>
        <v>0</v>
      </c>
      <c r="AA51" s="109">
        <f t="shared" si="52"/>
        <v>263157.89473684208</v>
      </c>
      <c r="AB51" s="109">
        <f t="shared" si="52"/>
        <v>3000000</v>
      </c>
      <c r="AC51" s="109">
        <f t="shared" si="52"/>
        <v>2142857.1428571427</v>
      </c>
      <c r="AD51" s="109">
        <f t="shared" si="52"/>
        <v>333333.33333333331</v>
      </c>
      <c r="AE51" s="109">
        <f t="shared" si="52"/>
        <v>2142857.1428571427</v>
      </c>
      <c r="AF51" s="109">
        <f t="shared" si="52"/>
        <v>2500000</v>
      </c>
      <c r="AG51" s="109">
        <f t="shared" si="52"/>
        <v>1764705.8823529412</v>
      </c>
      <c r="AH51" s="109">
        <f t="shared" si="52"/>
        <v>1578947.3684210526</v>
      </c>
    </row>
    <row r="52" spans="1:34" ht="13.4" customHeight="1">
      <c r="A52"/>
      <c r="B52"/>
      <c r="C52"/>
      <c r="D52"/>
      <c r="E52"/>
      <c r="F52"/>
      <c r="G52"/>
      <c r="H52"/>
      <c r="I52"/>
      <c r="J52"/>
    </row>
    <row r="53" spans="1:34" s="102" customFormat="1" ht="13.4" customHeight="1">
      <c r="A53" s="99"/>
      <c r="B53" s="99">
        <v>4</v>
      </c>
      <c r="C53" s="99" t="s">
        <v>94</v>
      </c>
      <c r="D53" s="100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1:34" ht="13.4" customHeight="1"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</row>
    <row r="55" spans="1:34" ht="13.4" customHeight="1">
      <c r="B55" s="103"/>
      <c r="C55" s="103" t="s">
        <v>29</v>
      </c>
      <c r="D55" s="103" t="s">
        <v>89</v>
      </c>
      <c r="E55" s="105" t="s">
        <v>28</v>
      </c>
      <c r="F55" s="105" t="s">
        <v>42</v>
      </c>
      <c r="G55" s="105" t="s">
        <v>92</v>
      </c>
      <c r="H55" s="105" t="s">
        <v>93</v>
      </c>
      <c r="I55"/>
      <c r="J55" s="105" t="s">
        <v>92</v>
      </c>
      <c r="K55" s="105" t="s">
        <v>92</v>
      </c>
      <c r="L55" s="105" t="s">
        <v>92</v>
      </c>
      <c r="M55" s="105" t="s">
        <v>92</v>
      </c>
      <c r="N55" s="105" t="s">
        <v>92</v>
      </c>
      <c r="O55" s="105" t="s">
        <v>92</v>
      </c>
      <c r="P55" s="105" t="s">
        <v>92</v>
      </c>
      <c r="Q55" s="105" t="s">
        <v>92</v>
      </c>
      <c r="R55" s="105" t="s">
        <v>92</v>
      </c>
      <c r="S55" s="105" t="s">
        <v>92</v>
      </c>
      <c r="T55" s="105" t="s">
        <v>92</v>
      </c>
      <c r="U55" s="105" t="s">
        <v>92</v>
      </c>
      <c r="V55" s="105" t="s">
        <v>92</v>
      </c>
      <c r="W55" s="105" t="s">
        <v>92</v>
      </c>
      <c r="X55" s="105" t="s">
        <v>92</v>
      </c>
      <c r="Y55" s="105" t="s">
        <v>92</v>
      </c>
      <c r="Z55" s="105" t="s">
        <v>92</v>
      </c>
      <c r="AA55" s="105" t="s">
        <v>92</v>
      </c>
      <c r="AB55" s="105" t="s">
        <v>92</v>
      </c>
      <c r="AC55" s="105" t="s">
        <v>92</v>
      </c>
      <c r="AD55" s="105" t="s">
        <v>92</v>
      </c>
      <c r="AE55" s="105" t="s">
        <v>92</v>
      </c>
      <c r="AF55" s="105" t="s">
        <v>92</v>
      </c>
      <c r="AG55" s="105" t="s">
        <v>92</v>
      </c>
      <c r="AH55" s="105" t="s">
        <v>92</v>
      </c>
    </row>
    <row r="56" spans="1:34" ht="13.4" customHeight="1">
      <c r="B56" s="106">
        <v>4.0999999999999996</v>
      </c>
      <c r="C56" s="104" t="s">
        <v>96</v>
      </c>
      <c r="D56" s="104" t="s">
        <v>94</v>
      </c>
      <c r="E56" s="107" t="s">
        <v>64</v>
      </c>
      <c r="F56" s="111">
        <v>35000</v>
      </c>
      <c r="G56" s="110">
        <v>7400000000</v>
      </c>
      <c r="H56" s="241">
        <f>IFERROR(G56/F56," ")</f>
        <v>211428.57142857142</v>
      </c>
      <c r="I56"/>
      <c r="J56" s="110"/>
      <c r="K56" s="110">
        <v>493333333.33333331</v>
      </c>
      <c r="L56" s="110">
        <v>616666666.66666663</v>
      </c>
      <c r="M56" s="110">
        <v>0</v>
      </c>
      <c r="N56" s="110">
        <v>0</v>
      </c>
      <c r="O56" s="110">
        <v>462500000</v>
      </c>
      <c r="P56" s="110">
        <v>0</v>
      </c>
      <c r="Q56" s="110">
        <v>0</v>
      </c>
      <c r="R56" s="110">
        <v>0</v>
      </c>
      <c r="S56" s="110">
        <v>435294117.64705884</v>
      </c>
      <c r="T56" s="110">
        <v>672727272.72727275</v>
      </c>
      <c r="U56" s="110">
        <v>0</v>
      </c>
      <c r="V56" s="110">
        <v>0</v>
      </c>
      <c r="W56" s="110">
        <v>672727272.72727275</v>
      </c>
      <c r="X56" s="110">
        <v>389473684.21052629</v>
      </c>
      <c r="Y56" s="110">
        <v>569230769.23076928</v>
      </c>
      <c r="Z56" s="110">
        <v>389473684.21052629</v>
      </c>
      <c r="AA56" s="110">
        <v>0</v>
      </c>
      <c r="AB56" s="110">
        <v>0</v>
      </c>
      <c r="AC56" s="110">
        <v>0</v>
      </c>
      <c r="AD56" s="110">
        <v>493333333.33333331</v>
      </c>
      <c r="AE56" s="110">
        <v>0</v>
      </c>
      <c r="AF56" s="110">
        <v>672727272.72727275</v>
      </c>
      <c r="AG56" s="110">
        <v>0</v>
      </c>
      <c r="AH56" s="110">
        <v>411111111.1111111</v>
      </c>
    </row>
    <row r="57" spans="1:34" ht="13.4" customHeight="1">
      <c r="B57" s="106">
        <v>4.2</v>
      </c>
      <c r="C57" s="104" t="s">
        <v>95</v>
      </c>
      <c r="D57" s="104" t="s">
        <v>94</v>
      </c>
      <c r="E57" s="107" t="s">
        <v>64</v>
      </c>
      <c r="F57" s="127">
        <v>5000</v>
      </c>
      <c r="G57" s="110">
        <v>500000000</v>
      </c>
      <c r="H57" s="241">
        <f t="shared" ref="H57:H65" si="53">IFERROR(G57/F57," ")</f>
        <v>100000</v>
      </c>
      <c r="I57"/>
      <c r="J57" s="110"/>
      <c r="K57" s="110">
        <v>0</v>
      </c>
      <c r="L57" s="110">
        <v>0</v>
      </c>
      <c r="M57" s="110">
        <v>26315789.47368421</v>
      </c>
      <c r="N57" s="110">
        <v>0</v>
      </c>
      <c r="O57" s="110">
        <v>0</v>
      </c>
      <c r="P57" s="110">
        <v>45454545.454545453</v>
      </c>
      <c r="Q57" s="110">
        <v>41666666.666666664</v>
      </c>
      <c r="R57" s="110">
        <v>0</v>
      </c>
      <c r="S57" s="110">
        <v>0</v>
      </c>
      <c r="T57" s="110">
        <v>31250000</v>
      </c>
      <c r="U57" s="110">
        <v>0</v>
      </c>
      <c r="V57" s="110">
        <v>0</v>
      </c>
      <c r="W57" s="110">
        <v>0</v>
      </c>
      <c r="X57" s="110">
        <v>50000000</v>
      </c>
      <c r="Y57" s="110">
        <v>0</v>
      </c>
      <c r="Z57" s="110">
        <v>45454545.454545453</v>
      </c>
      <c r="AA57" s="110">
        <v>45454545.454545453</v>
      </c>
      <c r="AB57" s="110">
        <v>0</v>
      </c>
      <c r="AC57" s="110">
        <v>0</v>
      </c>
      <c r="AD57" s="110">
        <v>27777777.777777776</v>
      </c>
      <c r="AE57" s="110">
        <v>26315789.47368421</v>
      </c>
      <c r="AF57" s="110">
        <v>0</v>
      </c>
      <c r="AG57" s="110">
        <v>0</v>
      </c>
      <c r="AH57" s="110">
        <v>0</v>
      </c>
    </row>
    <row r="58" spans="1:34" ht="13.4" customHeight="1">
      <c r="B58" s="106">
        <v>4.3</v>
      </c>
      <c r="C58" s="104"/>
      <c r="D58" s="104"/>
      <c r="E58" s="107"/>
      <c r="F58" s="127"/>
      <c r="G58" s="110"/>
      <c r="H58" s="241" t="str">
        <f t="shared" si="53"/>
        <v xml:space="preserve"> </v>
      </c>
      <c r="I58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</row>
    <row r="59" spans="1:34" ht="13.4" customHeight="1">
      <c r="B59" s="106">
        <v>4.4000000000000004</v>
      </c>
      <c r="C59" s="104"/>
      <c r="D59" s="104"/>
      <c r="E59" s="107"/>
      <c r="F59" s="127"/>
      <c r="G59" s="110"/>
      <c r="H59" s="241" t="str">
        <f t="shared" si="53"/>
        <v xml:space="preserve"> </v>
      </c>
      <c r="I59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</row>
    <row r="60" spans="1:34" ht="13.4" customHeight="1">
      <c r="B60" s="106">
        <v>4.5</v>
      </c>
      <c r="C60" s="104"/>
      <c r="D60" s="104"/>
      <c r="E60" s="107"/>
      <c r="F60" s="127"/>
      <c r="G60" s="110"/>
      <c r="H60" s="241" t="str">
        <f t="shared" si="53"/>
        <v xml:space="preserve"> </v>
      </c>
      <c r="I6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</row>
    <row r="61" spans="1:34" ht="13.4" customHeight="1">
      <c r="B61" s="106">
        <v>4.5999999999999996</v>
      </c>
      <c r="C61" s="104"/>
      <c r="D61" s="104"/>
      <c r="E61" s="107"/>
      <c r="F61" s="110"/>
      <c r="G61" s="110"/>
      <c r="H61" s="241" t="str">
        <f t="shared" si="53"/>
        <v xml:space="preserve"> </v>
      </c>
      <c r="I61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</row>
    <row r="62" spans="1:34" ht="13.4" customHeight="1">
      <c r="B62" s="106">
        <v>4.7</v>
      </c>
      <c r="C62" s="104"/>
      <c r="D62" s="104"/>
      <c r="E62" s="107"/>
      <c r="F62" s="110"/>
      <c r="G62" s="110"/>
      <c r="H62" s="241" t="str">
        <f t="shared" si="53"/>
        <v xml:space="preserve"> </v>
      </c>
      <c r="I62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</row>
    <row r="63" spans="1:34" ht="13.4" customHeight="1">
      <c r="B63" s="106">
        <v>4.8</v>
      </c>
      <c r="C63" s="104"/>
      <c r="D63" s="104"/>
      <c r="E63" s="107"/>
      <c r="F63" s="110"/>
      <c r="G63" s="110"/>
      <c r="H63" s="241" t="str">
        <f t="shared" si="53"/>
        <v xml:space="preserve"> </v>
      </c>
      <c r="I63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</row>
    <row r="64" spans="1:34" ht="13.4" customHeight="1">
      <c r="B64" s="106">
        <v>4.9000000000000004</v>
      </c>
      <c r="C64" s="104"/>
      <c r="D64" s="104"/>
      <c r="E64" s="107"/>
      <c r="F64" s="110"/>
      <c r="G64" s="110"/>
      <c r="H64" s="241" t="str">
        <f t="shared" si="53"/>
        <v xml:space="preserve"> </v>
      </c>
      <c r="I64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</row>
    <row r="65" spans="1:34" ht="13.4" customHeight="1">
      <c r="B65" s="106"/>
      <c r="C65" s="108" t="str">
        <f>"Total " &amp;  C53 &amp; " Costs"</f>
        <v>Total Lines Costs</v>
      </c>
      <c r="D65" s="108"/>
      <c r="E65" s="109">
        <f>SUM(E56:E64)</f>
        <v>0</v>
      </c>
      <c r="F65" s="181">
        <f>SUM(F56:F64)</f>
        <v>40000</v>
      </c>
      <c r="G65" s="109">
        <f>SUM(G56:G64)</f>
        <v>7900000000</v>
      </c>
      <c r="H65" s="109">
        <f t="shared" si="53"/>
        <v>197500</v>
      </c>
      <c r="I65"/>
      <c r="J65" s="109">
        <f>SUM(J56:J64)</f>
        <v>0</v>
      </c>
      <c r="K65" s="109">
        <f t="shared" ref="K65:AH65" si="54">SUM(K56:K64)</f>
        <v>493333333.33333331</v>
      </c>
      <c r="L65" s="109">
        <f t="shared" si="54"/>
        <v>616666666.66666663</v>
      </c>
      <c r="M65" s="109">
        <f t="shared" si="54"/>
        <v>26315789.47368421</v>
      </c>
      <c r="N65" s="109">
        <f t="shared" si="54"/>
        <v>0</v>
      </c>
      <c r="O65" s="109">
        <f t="shared" si="54"/>
        <v>462500000</v>
      </c>
      <c r="P65" s="109">
        <f t="shared" si="54"/>
        <v>45454545.454545453</v>
      </c>
      <c r="Q65" s="109">
        <f t="shared" si="54"/>
        <v>41666666.666666664</v>
      </c>
      <c r="R65" s="109">
        <f t="shared" si="54"/>
        <v>0</v>
      </c>
      <c r="S65" s="109">
        <f t="shared" si="54"/>
        <v>435294117.64705884</v>
      </c>
      <c r="T65" s="109">
        <f t="shared" si="54"/>
        <v>703977272.72727275</v>
      </c>
      <c r="U65" s="109">
        <f t="shared" si="54"/>
        <v>0</v>
      </c>
      <c r="V65" s="109">
        <f t="shared" si="54"/>
        <v>0</v>
      </c>
      <c r="W65" s="109">
        <f t="shared" si="54"/>
        <v>672727272.72727275</v>
      </c>
      <c r="X65" s="109">
        <f t="shared" si="54"/>
        <v>439473684.21052629</v>
      </c>
      <c r="Y65" s="109">
        <f t="shared" si="54"/>
        <v>569230769.23076928</v>
      </c>
      <c r="Z65" s="109">
        <f t="shared" si="54"/>
        <v>434928229.66507173</v>
      </c>
      <c r="AA65" s="109">
        <f t="shared" si="54"/>
        <v>45454545.454545453</v>
      </c>
      <c r="AB65" s="109">
        <f t="shared" si="54"/>
        <v>0</v>
      </c>
      <c r="AC65" s="109">
        <f t="shared" si="54"/>
        <v>0</v>
      </c>
      <c r="AD65" s="109">
        <f t="shared" si="54"/>
        <v>521111111.1111111</v>
      </c>
      <c r="AE65" s="109">
        <f t="shared" si="54"/>
        <v>26315789.47368421</v>
      </c>
      <c r="AF65" s="109">
        <f t="shared" si="54"/>
        <v>672727272.72727275</v>
      </c>
      <c r="AG65" s="109">
        <f t="shared" si="54"/>
        <v>0</v>
      </c>
      <c r="AH65" s="109">
        <f t="shared" si="54"/>
        <v>411111111.1111111</v>
      </c>
    </row>
    <row r="66" spans="1:34" ht="13.4" customHeight="1">
      <c r="A66"/>
      <c r="B66"/>
      <c r="C66"/>
      <c r="D66"/>
      <c r="E66"/>
      <c r="F66"/>
      <c r="G66"/>
      <c r="H66"/>
      <c r="I66"/>
      <c r="J66"/>
    </row>
    <row r="67" spans="1:34" s="102" customFormat="1" ht="13.4" customHeight="1">
      <c r="A67" s="99"/>
      <c r="B67" s="99">
        <v>5</v>
      </c>
      <c r="C67" s="99" t="s">
        <v>97</v>
      </c>
      <c r="D67" s="100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</row>
    <row r="68" spans="1:34" ht="13.4" customHeight="1"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</row>
    <row r="69" spans="1:34" ht="13.4" customHeight="1">
      <c r="B69" s="103"/>
      <c r="C69" s="103" t="s">
        <v>29</v>
      </c>
      <c r="D69" s="103" t="s">
        <v>89</v>
      </c>
      <c r="E69" s="105" t="s">
        <v>28</v>
      </c>
      <c r="F69" s="105" t="s">
        <v>42</v>
      </c>
      <c r="G69" s="105" t="s">
        <v>92</v>
      </c>
      <c r="H69" s="105" t="s">
        <v>93</v>
      </c>
      <c r="I69"/>
      <c r="J69" s="105" t="s">
        <v>92</v>
      </c>
      <c r="K69" s="105" t="s">
        <v>92</v>
      </c>
      <c r="L69" s="105" t="s">
        <v>92</v>
      </c>
      <c r="M69" s="105" t="s">
        <v>92</v>
      </c>
      <c r="N69" s="105" t="s">
        <v>92</v>
      </c>
      <c r="O69" s="105" t="s">
        <v>92</v>
      </c>
      <c r="P69" s="105" t="s">
        <v>92</v>
      </c>
      <c r="Q69" s="105" t="s">
        <v>92</v>
      </c>
      <c r="R69" s="105" t="s">
        <v>92</v>
      </c>
      <c r="S69" s="105" t="s">
        <v>92</v>
      </c>
      <c r="T69" s="105" t="s">
        <v>92</v>
      </c>
      <c r="U69" s="105" t="s">
        <v>92</v>
      </c>
      <c r="V69" s="105" t="s">
        <v>92</v>
      </c>
      <c r="W69" s="105" t="s">
        <v>92</v>
      </c>
      <c r="X69" s="105" t="s">
        <v>92</v>
      </c>
      <c r="Y69" s="105" t="s">
        <v>92</v>
      </c>
      <c r="Z69" s="105" t="s">
        <v>92</v>
      </c>
      <c r="AA69" s="105" t="s">
        <v>92</v>
      </c>
      <c r="AB69" s="105" t="s">
        <v>92</v>
      </c>
      <c r="AC69" s="105" t="s">
        <v>92</v>
      </c>
      <c r="AD69" s="105" t="s">
        <v>92</v>
      </c>
      <c r="AE69" s="105" t="s">
        <v>92</v>
      </c>
      <c r="AF69" s="105" t="s">
        <v>92</v>
      </c>
      <c r="AG69" s="105" t="s">
        <v>92</v>
      </c>
      <c r="AH69" s="105" t="s">
        <v>92</v>
      </c>
    </row>
    <row r="70" spans="1:34" ht="13.4" customHeight="1">
      <c r="B70" s="106">
        <v>5.0999999999999996</v>
      </c>
      <c r="C70" s="104" t="s">
        <v>98</v>
      </c>
      <c r="D70" s="104" t="s">
        <v>97</v>
      </c>
      <c r="E70" s="107" t="s">
        <v>43</v>
      </c>
      <c r="F70" s="127">
        <v>500</v>
      </c>
      <c r="G70" s="110">
        <v>12000000000</v>
      </c>
      <c r="H70" s="241">
        <f>IFERROR(G70/F70," ")</f>
        <v>24000000</v>
      </c>
      <c r="I70"/>
      <c r="J70" s="110">
        <v>0</v>
      </c>
      <c r="K70" s="110">
        <v>923076923.07692313</v>
      </c>
      <c r="L70" s="110">
        <v>705882352.94117641</v>
      </c>
      <c r="M70" s="110">
        <v>923076923.07692313</v>
      </c>
      <c r="N70" s="110">
        <v>857142857.14285719</v>
      </c>
      <c r="O70" s="110">
        <v>0</v>
      </c>
      <c r="P70" s="110">
        <v>0</v>
      </c>
      <c r="Q70" s="110">
        <v>0</v>
      </c>
      <c r="R70" s="110">
        <v>1200000000</v>
      </c>
      <c r="S70" s="110">
        <v>1090909090.909091</v>
      </c>
      <c r="T70" s="110">
        <v>0</v>
      </c>
      <c r="U70" s="110">
        <v>600000000</v>
      </c>
      <c r="V70" s="110">
        <v>0</v>
      </c>
      <c r="W70" s="110">
        <v>0</v>
      </c>
      <c r="X70" s="110">
        <v>666666666.66666663</v>
      </c>
      <c r="Y70" s="110">
        <v>0</v>
      </c>
      <c r="Z70" s="110">
        <v>0</v>
      </c>
      <c r="AA70" s="110">
        <v>0</v>
      </c>
      <c r="AB70" s="110">
        <v>0</v>
      </c>
      <c r="AC70" s="110">
        <v>631578947.36842108</v>
      </c>
      <c r="AD70" s="110">
        <v>800000000</v>
      </c>
      <c r="AE70" s="110">
        <v>0</v>
      </c>
      <c r="AF70" s="110">
        <v>0</v>
      </c>
      <c r="AG70" s="110">
        <v>0</v>
      </c>
      <c r="AH70" s="110">
        <v>631578947.36842108</v>
      </c>
    </row>
    <row r="71" spans="1:34" ht="13.4" customHeight="1">
      <c r="B71" s="106">
        <v>5.2</v>
      </c>
      <c r="C71" s="104" t="s">
        <v>99</v>
      </c>
      <c r="D71" s="104" t="s">
        <v>97</v>
      </c>
      <c r="E71" s="107" t="s">
        <v>43</v>
      </c>
      <c r="F71" s="127">
        <v>400</v>
      </c>
      <c r="G71" s="110">
        <v>7000000000</v>
      </c>
      <c r="H71" s="241">
        <f t="shared" ref="H71:H78" si="55">IFERROR(G71/F71," ")</f>
        <v>17500000</v>
      </c>
      <c r="I71"/>
      <c r="J71" s="110"/>
      <c r="K71" s="110">
        <v>0</v>
      </c>
      <c r="L71" s="110">
        <v>583333333.33333337</v>
      </c>
      <c r="M71" s="110">
        <v>583333333.33333337</v>
      </c>
      <c r="N71" s="110">
        <v>437500000</v>
      </c>
      <c r="O71" s="110">
        <v>437500000</v>
      </c>
      <c r="P71" s="110">
        <v>0</v>
      </c>
      <c r="Q71" s="110">
        <v>0</v>
      </c>
      <c r="R71" s="110">
        <v>500000000</v>
      </c>
      <c r="S71" s="110">
        <v>700000000</v>
      </c>
      <c r="T71" s="110">
        <v>0</v>
      </c>
      <c r="U71" s="110">
        <v>437500000</v>
      </c>
      <c r="V71" s="110">
        <v>0</v>
      </c>
      <c r="W71" s="110">
        <v>368421052.63157892</v>
      </c>
      <c r="X71" s="110">
        <v>0</v>
      </c>
      <c r="Y71" s="110">
        <v>0</v>
      </c>
      <c r="Z71" s="110">
        <v>583333333.33333337</v>
      </c>
      <c r="AA71" s="110">
        <v>500000000</v>
      </c>
      <c r="AB71" s="110">
        <v>0</v>
      </c>
      <c r="AC71" s="110">
        <v>466666666.66666669</v>
      </c>
      <c r="AD71" s="110">
        <v>500000000</v>
      </c>
      <c r="AE71" s="110">
        <v>538461538.46153843</v>
      </c>
      <c r="AF71" s="110">
        <v>0</v>
      </c>
      <c r="AG71" s="110">
        <v>0</v>
      </c>
      <c r="AH71" s="110">
        <v>437500000</v>
      </c>
    </row>
    <row r="72" spans="1:34" ht="13.4" customHeight="1">
      <c r="B72" s="106">
        <v>5.3</v>
      </c>
      <c r="C72" s="104" t="s">
        <v>101</v>
      </c>
      <c r="D72" s="104" t="s">
        <v>97</v>
      </c>
      <c r="E72" s="107" t="s">
        <v>43</v>
      </c>
      <c r="F72" s="127">
        <v>400</v>
      </c>
      <c r="G72" s="110">
        <v>11500000000</v>
      </c>
      <c r="H72" s="241">
        <f t="shared" si="55"/>
        <v>28750000</v>
      </c>
      <c r="I72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</row>
    <row r="73" spans="1:34" ht="13.4" customHeight="1">
      <c r="B73" s="106">
        <v>5.4</v>
      </c>
      <c r="C73" s="104" t="s">
        <v>100</v>
      </c>
      <c r="D73" s="104" t="s">
        <v>97</v>
      </c>
      <c r="E73" s="107" t="s">
        <v>43</v>
      </c>
      <c r="F73" s="127">
        <v>400</v>
      </c>
      <c r="G73" s="110">
        <v>3070700000</v>
      </c>
      <c r="H73" s="241">
        <f t="shared" si="55"/>
        <v>7676750</v>
      </c>
      <c r="I73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</row>
    <row r="74" spans="1:34" ht="13.4" customHeight="1">
      <c r="B74" s="106">
        <v>5.5</v>
      </c>
      <c r="C74" s="104"/>
      <c r="D74" s="104"/>
      <c r="E74" s="107"/>
      <c r="F74" s="127"/>
      <c r="G74" s="110"/>
      <c r="H74" s="241" t="str">
        <f t="shared" si="55"/>
        <v xml:space="preserve"> </v>
      </c>
      <c r="I74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</row>
    <row r="75" spans="1:34" ht="13.4" customHeight="1">
      <c r="B75" s="106">
        <v>5.6</v>
      </c>
      <c r="C75" s="104"/>
      <c r="D75" s="104"/>
      <c r="E75" s="107"/>
      <c r="F75" s="110"/>
      <c r="G75" s="110"/>
      <c r="H75" s="241" t="str">
        <f t="shared" si="55"/>
        <v xml:space="preserve"> </v>
      </c>
      <c r="I75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</row>
    <row r="76" spans="1:34" ht="13.4" customHeight="1">
      <c r="B76" s="106">
        <v>5.7</v>
      </c>
      <c r="C76" s="104"/>
      <c r="D76" s="104"/>
      <c r="E76" s="107"/>
      <c r="F76" s="110"/>
      <c r="G76" s="110"/>
      <c r="H76" s="241" t="str">
        <f t="shared" si="55"/>
        <v xml:space="preserve"> </v>
      </c>
      <c r="I76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</row>
    <row r="77" spans="1:34" ht="13.4" customHeight="1">
      <c r="B77" s="106">
        <v>5.8</v>
      </c>
      <c r="C77" s="104"/>
      <c r="D77" s="104"/>
      <c r="E77" s="107"/>
      <c r="F77" s="110"/>
      <c r="G77" s="110"/>
      <c r="H77" s="241" t="str">
        <f t="shared" si="55"/>
        <v xml:space="preserve"> </v>
      </c>
      <c r="I77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</row>
    <row r="78" spans="1:34" ht="13.4" customHeight="1">
      <c r="B78" s="106">
        <v>5.9</v>
      </c>
      <c r="C78" s="104"/>
      <c r="D78" s="104"/>
      <c r="E78" s="107"/>
      <c r="F78" s="110"/>
      <c r="G78" s="110"/>
      <c r="H78" s="241" t="str">
        <f t="shared" si="55"/>
        <v xml:space="preserve"> </v>
      </c>
      <c r="I78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</row>
    <row r="79" spans="1:34" ht="13.4" customHeight="1">
      <c r="B79" s="106"/>
      <c r="C79" s="108" t="str">
        <f>"Total " &amp;  C67 &amp; " Costs"</f>
        <v>Total Transformers Costs</v>
      </c>
      <c r="D79" s="108"/>
      <c r="E79" s="109">
        <f>SUM(E70:E78)</f>
        <v>0</v>
      </c>
      <c r="F79" s="181">
        <f>SUM(F70:F78)</f>
        <v>1700</v>
      </c>
      <c r="G79" s="109">
        <f>SUM(G70:G78)</f>
        <v>33570700000</v>
      </c>
      <c r="H79" s="109">
        <f t="shared" ref="H79" si="56">IFERROR(G79/F79," ")</f>
        <v>19747470.588235293</v>
      </c>
      <c r="I79"/>
      <c r="J79" s="109">
        <f>SUM(J70:J78)</f>
        <v>0</v>
      </c>
      <c r="K79" s="109">
        <f t="shared" ref="K79:AH79" si="57">SUM(K70:K78)</f>
        <v>923076923.07692313</v>
      </c>
      <c r="L79" s="109">
        <f t="shared" si="57"/>
        <v>1289215686.2745099</v>
      </c>
      <c r="M79" s="109">
        <f t="shared" si="57"/>
        <v>1506410256.4102564</v>
      </c>
      <c r="N79" s="109">
        <f t="shared" si="57"/>
        <v>1294642857.1428571</v>
      </c>
      <c r="O79" s="109">
        <f t="shared" si="57"/>
        <v>437500000</v>
      </c>
      <c r="P79" s="109">
        <f t="shared" si="57"/>
        <v>0</v>
      </c>
      <c r="Q79" s="109">
        <f t="shared" si="57"/>
        <v>0</v>
      </c>
      <c r="R79" s="109">
        <f t="shared" si="57"/>
        <v>1700000000</v>
      </c>
      <c r="S79" s="109">
        <f t="shared" si="57"/>
        <v>1790909090.909091</v>
      </c>
      <c r="T79" s="109">
        <f t="shared" si="57"/>
        <v>0</v>
      </c>
      <c r="U79" s="109">
        <f t="shared" si="57"/>
        <v>1037500000</v>
      </c>
      <c r="V79" s="109">
        <f t="shared" si="57"/>
        <v>0</v>
      </c>
      <c r="W79" s="109">
        <f t="shared" si="57"/>
        <v>368421052.63157892</v>
      </c>
      <c r="X79" s="109">
        <f t="shared" si="57"/>
        <v>666666666.66666663</v>
      </c>
      <c r="Y79" s="109">
        <f t="shared" si="57"/>
        <v>0</v>
      </c>
      <c r="Z79" s="109">
        <f t="shared" si="57"/>
        <v>583333333.33333337</v>
      </c>
      <c r="AA79" s="109">
        <f t="shared" si="57"/>
        <v>500000000</v>
      </c>
      <c r="AB79" s="109">
        <f t="shared" si="57"/>
        <v>0</v>
      </c>
      <c r="AC79" s="109">
        <f t="shared" si="57"/>
        <v>1098245614.0350878</v>
      </c>
      <c r="AD79" s="109">
        <f t="shared" si="57"/>
        <v>1300000000</v>
      </c>
      <c r="AE79" s="109">
        <f t="shared" si="57"/>
        <v>538461538.46153843</v>
      </c>
      <c r="AF79" s="109">
        <f t="shared" si="57"/>
        <v>0</v>
      </c>
      <c r="AG79" s="109">
        <f t="shared" si="57"/>
        <v>0</v>
      </c>
      <c r="AH79" s="109">
        <f t="shared" si="57"/>
        <v>1069078947.3684211</v>
      </c>
    </row>
    <row r="80" spans="1:34" ht="13.4" customHeight="1">
      <c r="D80" s="68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</row>
    <row r="81" spans="1:34" s="102" customFormat="1" ht="13.4" customHeight="1">
      <c r="A81" s="99"/>
      <c r="B81" s="99">
        <v>6</v>
      </c>
      <c r="C81" s="99" t="s">
        <v>141</v>
      </c>
      <c r="D81" s="100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</row>
    <row r="82" spans="1:34" ht="13.4" customHeight="1"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</row>
    <row r="83" spans="1:34" ht="13.4" customHeight="1">
      <c r="B83" s="103"/>
      <c r="C83" s="103" t="s">
        <v>29</v>
      </c>
      <c r="D83" s="103" t="s">
        <v>89</v>
      </c>
      <c r="E83" s="105" t="s">
        <v>28</v>
      </c>
      <c r="F83" s="105" t="s">
        <v>42</v>
      </c>
      <c r="G83" s="105" t="s">
        <v>92</v>
      </c>
      <c r="H83" s="105" t="s">
        <v>93</v>
      </c>
      <c r="I83"/>
      <c r="J83" s="105" t="s">
        <v>92</v>
      </c>
      <c r="K83" s="105" t="s">
        <v>92</v>
      </c>
      <c r="L83" s="105" t="s">
        <v>92</v>
      </c>
      <c r="M83" s="105" t="s">
        <v>92</v>
      </c>
      <c r="N83" s="105" t="s">
        <v>92</v>
      </c>
      <c r="O83" s="105" t="s">
        <v>92</v>
      </c>
      <c r="P83" s="105" t="s">
        <v>92</v>
      </c>
      <c r="Q83" s="105" t="s">
        <v>92</v>
      </c>
      <c r="R83" s="105" t="s">
        <v>92</v>
      </c>
      <c r="S83" s="105" t="s">
        <v>92</v>
      </c>
      <c r="T83" s="105" t="s">
        <v>92</v>
      </c>
      <c r="U83" s="105" t="s">
        <v>92</v>
      </c>
      <c r="V83" s="105" t="s">
        <v>92</v>
      </c>
      <c r="W83" s="105" t="s">
        <v>92</v>
      </c>
      <c r="X83" s="105" t="s">
        <v>92</v>
      </c>
      <c r="Y83" s="105" t="s">
        <v>92</v>
      </c>
      <c r="Z83" s="105" t="s">
        <v>92</v>
      </c>
      <c r="AA83" s="105" t="s">
        <v>92</v>
      </c>
      <c r="AB83" s="105" t="s">
        <v>92</v>
      </c>
      <c r="AC83" s="105" t="s">
        <v>92</v>
      </c>
      <c r="AD83" s="105" t="s">
        <v>92</v>
      </c>
      <c r="AE83" s="105" t="s">
        <v>92</v>
      </c>
      <c r="AF83" s="105" t="s">
        <v>92</v>
      </c>
      <c r="AG83" s="105" t="s">
        <v>92</v>
      </c>
      <c r="AH83" s="105" t="s">
        <v>92</v>
      </c>
    </row>
    <row r="84" spans="1:34" ht="13.4" customHeight="1">
      <c r="B84" s="106">
        <v>6.1</v>
      </c>
      <c r="C84" s="104" t="s">
        <v>155</v>
      </c>
      <c r="D84" s="104" t="s">
        <v>141</v>
      </c>
      <c r="E84" s="107" t="s">
        <v>154</v>
      </c>
      <c r="F84" s="111">
        <v>56897</v>
      </c>
      <c r="G84" s="110">
        <v>7000000000</v>
      </c>
      <c r="H84" s="241">
        <f>IFERROR(G84/F84," ")</f>
        <v>123029.33370827987</v>
      </c>
      <c r="I84"/>
      <c r="J84" s="110"/>
      <c r="K84" s="110">
        <v>0</v>
      </c>
      <c r="L84" s="110">
        <v>0</v>
      </c>
      <c r="M84" s="110">
        <v>0</v>
      </c>
      <c r="N84" s="110">
        <v>368421052.63157892</v>
      </c>
      <c r="O84" s="110">
        <v>0</v>
      </c>
      <c r="P84" s="110">
        <v>0</v>
      </c>
      <c r="Q84" s="110">
        <v>466666666.66666669</v>
      </c>
      <c r="R84" s="110">
        <v>636363636.36363637</v>
      </c>
      <c r="S84" s="110">
        <v>0</v>
      </c>
      <c r="T84" s="110">
        <v>368421052.63157892</v>
      </c>
      <c r="U84" s="110">
        <v>368421052.63157892</v>
      </c>
      <c r="V84" s="110">
        <v>0</v>
      </c>
      <c r="W84" s="110">
        <v>411764705.88235295</v>
      </c>
      <c r="X84" s="110">
        <v>0</v>
      </c>
      <c r="Y84" s="110">
        <v>411764705.88235295</v>
      </c>
      <c r="Z84" s="110">
        <v>0</v>
      </c>
      <c r="AA84" s="110">
        <v>437500000</v>
      </c>
      <c r="AB84" s="110">
        <v>411764705.88235295</v>
      </c>
      <c r="AC84" s="110">
        <v>350000000</v>
      </c>
      <c r="AD84" s="110">
        <v>350000000</v>
      </c>
      <c r="AE84" s="110">
        <v>0</v>
      </c>
      <c r="AF84" s="110">
        <v>0</v>
      </c>
      <c r="AG84" s="110">
        <v>500000000</v>
      </c>
      <c r="AH84" s="110">
        <v>0</v>
      </c>
    </row>
    <row r="85" spans="1:34" ht="13.4" customHeight="1">
      <c r="B85" s="106">
        <v>6.2</v>
      </c>
      <c r="C85" s="104" t="s">
        <v>153</v>
      </c>
      <c r="D85" s="104" t="s">
        <v>141</v>
      </c>
      <c r="E85" s="107" t="s">
        <v>154</v>
      </c>
      <c r="F85" s="111">
        <v>13537</v>
      </c>
      <c r="G85" s="110">
        <v>3000000000</v>
      </c>
      <c r="H85" s="241">
        <f t="shared" ref="H85:H92" si="58">IFERROR(G85/F85," ")</f>
        <v>221614.83341951689</v>
      </c>
      <c r="I85"/>
      <c r="J85" s="110"/>
      <c r="K85" s="110">
        <v>200000000</v>
      </c>
      <c r="L85" s="110">
        <v>0</v>
      </c>
      <c r="M85" s="110">
        <v>0</v>
      </c>
      <c r="N85" s="110">
        <v>0</v>
      </c>
      <c r="O85" s="110">
        <v>150000000</v>
      </c>
      <c r="P85" s="110">
        <v>0</v>
      </c>
      <c r="Q85" s="110">
        <v>272727272.72727275</v>
      </c>
      <c r="R85" s="110">
        <v>0</v>
      </c>
      <c r="S85" s="110">
        <v>176470588.2352941</v>
      </c>
      <c r="T85" s="110">
        <v>166666666.66666666</v>
      </c>
      <c r="U85" s="110">
        <v>0</v>
      </c>
      <c r="V85" s="110">
        <v>0</v>
      </c>
      <c r="W85" s="110">
        <v>0</v>
      </c>
      <c r="X85" s="110">
        <v>0</v>
      </c>
      <c r="Y85" s="110">
        <v>166666666.66666666</v>
      </c>
      <c r="Z85" s="110">
        <v>0</v>
      </c>
      <c r="AA85" s="110">
        <v>0</v>
      </c>
      <c r="AB85" s="110">
        <v>200000000</v>
      </c>
      <c r="AC85" s="110">
        <v>0</v>
      </c>
      <c r="AD85" s="110">
        <v>272727272.72727275</v>
      </c>
      <c r="AE85" s="110">
        <v>250000000</v>
      </c>
      <c r="AF85" s="110">
        <v>230769230.76923078</v>
      </c>
      <c r="AG85" s="110">
        <v>0</v>
      </c>
      <c r="AH85" s="110">
        <v>0</v>
      </c>
    </row>
    <row r="86" spans="1:34" ht="13.4" customHeight="1">
      <c r="B86" s="106">
        <v>6.3</v>
      </c>
      <c r="C86" s="104"/>
      <c r="D86" s="104"/>
      <c r="E86" s="107"/>
      <c r="F86" s="127"/>
      <c r="G86" s="110"/>
      <c r="H86" s="241" t="str">
        <f t="shared" si="58"/>
        <v xml:space="preserve"> </v>
      </c>
      <c r="I86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</row>
    <row r="87" spans="1:34" ht="13.4" customHeight="1">
      <c r="B87" s="106">
        <v>6.4</v>
      </c>
      <c r="C87" s="104"/>
      <c r="D87" s="104"/>
      <c r="E87" s="107"/>
      <c r="F87" s="127"/>
      <c r="G87" s="110"/>
      <c r="H87" s="241" t="str">
        <f t="shared" si="58"/>
        <v xml:space="preserve"> </v>
      </c>
      <c r="I87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</row>
    <row r="88" spans="1:34" ht="13.4" customHeight="1">
      <c r="B88" s="106">
        <v>6.5</v>
      </c>
      <c r="C88" s="104"/>
      <c r="D88" s="104"/>
      <c r="E88" s="107"/>
      <c r="F88" s="127"/>
      <c r="G88" s="110"/>
      <c r="H88" s="241" t="str">
        <f t="shared" si="58"/>
        <v xml:space="preserve"> </v>
      </c>
      <c r="I88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</row>
    <row r="89" spans="1:34" ht="13.4" customHeight="1">
      <c r="B89" s="106">
        <v>6.6</v>
      </c>
      <c r="C89" s="104"/>
      <c r="D89" s="104"/>
      <c r="E89" s="107"/>
      <c r="F89" s="110"/>
      <c r="G89" s="110"/>
      <c r="H89" s="241" t="str">
        <f t="shared" si="58"/>
        <v xml:space="preserve"> </v>
      </c>
      <c r="I89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</row>
    <row r="90" spans="1:34" ht="13.4" customHeight="1">
      <c r="B90" s="106">
        <v>6.7</v>
      </c>
      <c r="C90" s="104"/>
      <c r="D90" s="104"/>
      <c r="E90" s="107"/>
      <c r="F90" s="110"/>
      <c r="G90" s="110"/>
      <c r="H90" s="241" t="str">
        <f t="shared" si="58"/>
        <v xml:space="preserve"> </v>
      </c>
      <c r="I9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</row>
    <row r="91" spans="1:34" ht="13.4" customHeight="1">
      <c r="B91" s="106">
        <v>6.8</v>
      </c>
      <c r="C91" s="104"/>
      <c r="D91" s="104"/>
      <c r="E91" s="107"/>
      <c r="F91" s="110"/>
      <c r="G91" s="110"/>
      <c r="H91" s="241" t="str">
        <f t="shared" si="58"/>
        <v xml:space="preserve"> </v>
      </c>
      <c r="I91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</row>
    <row r="92" spans="1:34" ht="13.4" customHeight="1">
      <c r="B92" s="106">
        <v>6.9</v>
      </c>
      <c r="C92" s="104"/>
      <c r="D92" s="104"/>
      <c r="E92" s="107"/>
      <c r="F92" s="110"/>
      <c r="G92" s="110"/>
      <c r="H92" s="241" t="str">
        <f t="shared" si="58"/>
        <v xml:space="preserve"> </v>
      </c>
      <c r="I92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</row>
    <row r="93" spans="1:34" ht="13.4" customHeight="1">
      <c r="B93" s="106"/>
      <c r="C93" s="108" t="str">
        <f>"Total " &amp;  C81 &amp; " Costs"</f>
        <v>Total Meters Costs</v>
      </c>
      <c r="D93" s="108"/>
      <c r="E93" s="109">
        <f>SUM(E84:E92)</f>
        <v>0</v>
      </c>
      <c r="F93" s="181">
        <f>SUM(F84:F92)</f>
        <v>70434</v>
      </c>
      <c r="G93" s="109">
        <f>SUM(G84:G92)</f>
        <v>10000000000</v>
      </c>
      <c r="H93" s="109">
        <f t="shared" ref="H93" si="59">IFERROR(G93/F93," ")</f>
        <v>141976.88616293267</v>
      </c>
      <c r="I93"/>
      <c r="J93" s="109">
        <f>SUM(J84:J92)</f>
        <v>0</v>
      </c>
      <c r="K93" s="109">
        <f t="shared" ref="K93" si="60">SUM(K84:K92)</f>
        <v>200000000</v>
      </c>
      <c r="L93" s="109">
        <f t="shared" ref="L93" si="61">SUM(L84:L92)</f>
        <v>0</v>
      </c>
      <c r="M93" s="109">
        <f t="shared" ref="M93" si="62">SUM(M84:M92)</f>
        <v>0</v>
      </c>
      <c r="N93" s="109">
        <f t="shared" ref="N93" si="63">SUM(N84:N92)</f>
        <v>368421052.63157892</v>
      </c>
      <c r="O93" s="109">
        <f t="shared" ref="O93" si="64">SUM(O84:O92)</f>
        <v>150000000</v>
      </c>
      <c r="P93" s="109">
        <f t="shared" ref="P93" si="65">SUM(P84:P92)</f>
        <v>0</v>
      </c>
      <c r="Q93" s="109">
        <f t="shared" ref="Q93" si="66">SUM(Q84:Q92)</f>
        <v>739393939.3939395</v>
      </c>
      <c r="R93" s="109">
        <f t="shared" ref="R93" si="67">SUM(R84:R92)</f>
        <v>636363636.36363637</v>
      </c>
      <c r="S93" s="109">
        <f t="shared" ref="S93" si="68">SUM(S84:S92)</f>
        <v>176470588.2352941</v>
      </c>
      <c r="T93" s="109">
        <f t="shared" ref="T93" si="69">SUM(T84:T92)</f>
        <v>535087719.29824555</v>
      </c>
      <c r="U93" s="109">
        <f t="shared" ref="U93" si="70">SUM(U84:U92)</f>
        <v>368421052.63157892</v>
      </c>
      <c r="V93" s="109">
        <f t="shared" ref="V93" si="71">SUM(V84:V92)</f>
        <v>0</v>
      </c>
      <c r="W93" s="109">
        <f t="shared" ref="W93" si="72">SUM(W84:W92)</f>
        <v>411764705.88235295</v>
      </c>
      <c r="X93" s="109">
        <f t="shared" ref="X93" si="73">SUM(X84:X92)</f>
        <v>0</v>
      </c>
      <c r="Y93" s="109">
        <f t="shared" ref="Y93" si="74">SUM(Y84:Y92)</f>
        <v>578431372.54901958</v>
      </c>
      <c r="Z93" s="109">
        <f t="shared" ref="Z93" si="75">SUM(Z84:Z92)</f>
        <v>0</v>
      </c>
      <c r="AA93" s="109">
        <f t="shared" ref="AA93" si="76">SUM(AA84:AA92)</f>
        <v>437500000</v>
      </c>
      <c r="AB93" s="109">
        <f t="shared" ref="AB93" si="77">SUM(AB84:AB92)</f>
        <v>611764705.88235295</v>
      </c>
      <c r="AC93" s="109">
        <f t="shared" ref="AC93" si="78">SUM(AC84:AC92)</f>
        <v>350000000</v>
      </c>
      <c r="AD93" s="109">
        <f t="shared" ref="AD93" si="79">SUM(AD84:AD92)</f>
        <v>622727272.72727275</v>
      </c>
      <c r="AE93" s="109">
        <f t="shared" ref="AE93" si="80">SUM(AE84:AE92)</f>
        <v>250000000</v>
      </c>
      <c r="AF93" s="109">
        <f t="shared" ref="AF93" si="81">SUM(AF84:AF92)</f>
        <v>230769230.76923078</v>
      </c>
      <c r="AG93" s="109">
        <f t="shared" ref="AG93" si="82">SUM(AG84:AG92)</f>
        <v>500000000</v>
      </c>
      <c r="AH93" s="109">
        <f t="shared" ref="AH93" si="83">SUM(AH84:AH92)</f>
        <v>0</v>
      </c>
    </row>
    <row r="94" spans="1:34" ht="13.4" customHeight="1">
      <c r="A94"/>
      <c r="B94"/>
      <c r="C94"/>
      <c r="D94"/>
      <c r="E94"/>
      <c r="F94"/>
      <c r="G94"/>
      <c r="H94"/>
      <c r="I94"/>
      <c r="J94"/>
    </row>
    <row r="95" spans="1:34" s="102" customFormat="1" ht="13.4" customHeight="1">
      <c r="A95" s="99"/>
      <c r="B95" s="99">
        <v>7</v>
      </c>
      <c r="C95" s="99" t="s">
        <v>142</v>
      </c>
      <c r="D95" s="100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</row>
    <row r="96" spans="1:34" ht="13.4" customHeight="1"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</row>
    <row r="97" spans="1:34" ht="13.4" customHeight="1">
      <c r="B97" s="103"/>
      <c r="C97" s="103" t="s">
        <v>29</v>
      </c>
      <c r="D97" s="103" t="s">
        <v>89</v>
      </c>
      <c r="E97" s="105" t="s">
        <v>28</v>
      </c>
      <c r="F97" s="105" t="s">
        <v>42</v>
      </c>
      <c r="G97" s="105" t="s">
        <v>92</v>
      </c>
      <c r="H97" s="105" t="s">
        <v>93</v>
      </c>
      <c r="I97"/>
      <c r="J97" s="105" t="s">
        <v>92</v>
      </c>
      <c r="K97" s="105" t="s">
        <v>92</v>
      </c>
      <c r="L97" s="105" t="s">
        <v>92</v>
      </c>
      <c r="M97" s="105" t="s">
        <v>92</v>
      </c>
      <c r="N97" s="105" t="s">
        <v>92</v>
      </c>
      <c r="O97" s="105" t="s">
        <v>92</v>
      </c>
      <c r="P97" s="105" t="s">
        <v>92</v>
      </c>
      <c r="Q97" s="105" t="s">
        <v>92</v>
      </c>
      <c r="R97" s="105" t="s">
        <v>92</v>
      </c>
      <c r="S97" s="105" t="s">
        <v>92</v>
      </c>
      <c r="T97" s="105" t="s">
        <v>92</v>
      </c>
      <c r="U97" s="105" t="s">
        <v>92</v>
      </c>
      <c r="V97" s="105" t="s">
        <v>92</v>
      </c>
      <c r="W97" s="105" t="s">
        <v>92</v>
      </c>
      <c r="X97" s="105" t="s">
        <v>92</v>
      </c>
      <c r="Y97" s="105" t="s">
        <v>92</v>
      </c>
      <c r="Z97" s="105" t="s">
        <v>92</v>
      </c>
      <c r="AA97" s="105" t="s">
        <v>92</v>
      </c>
      <c r="AB97" s="105" t="s">
        <v>92</v>
      </c>
      <c r="AC97" s="105" t="s">
        <v>92</v>
      </c>
      <c r="AD97" s="105" t="s">
        <v>92</v>
      </c>
      <c r="AE97" s="105" t="s">
        <v>92</v>
      </c>
      <c r="AF97" s="105" t="s">
        <v>92</v>
      </c>
      <c r="AG97" s="105" t="s">
        <v>92</v>
      </c>
      <c r="AH97" s="105" t="s">
        <v>92</v>
      </c>
    </row>
    <row r="98" spans="1:34" ht="13.4" customHeight="1">
      <c r="B98" s="106">
        <v>7.1</v>
      </c>
      <c r="C98" s="104" t="s">
        <v>160</v>
      </c>
      <c r="D98" s="104" t="s">
        <v>142</v>
      </c>
      <c r="E98" s="107" t="s">
        <v>154</v>
      </c>
      <c r="F98" s="127">
        <v>100</v>
      </c>
      <c r="G98" s="110">
        <v>100000000</v>
      </c>
      <c r="H98" s="241">
        <f>IFERROR(G98/F98," ")</f>
        <v>1000000</v>
      </c>
      <c r="I98"/>
      <c r="J98" s="110"/>
      <c r="K98" s="110">
        <v>0</v>
      </c>
      <c r="L98" s="110">
        <v>7142857.1428571427</v>
      </c>
      <c r="M98" s="110">
        <v>0</v>
      </c>
      <c r="N98" s="110">
        <v>0</v>
      </c>
      <c r="O98" s="110">
        <v>10000000</v>
      </c>
      <c r="P98" s="110">
        <v>8333333.333333333</v>
      </c>
      <c r="Q98" s="110">
        <v>0</v>
      </c>
      <c r="R98" s="110">
        <v>7692307.692307692</v>
      </c>
      <c r="S98" s="110">
        <v>10000000</v>
      </c>
      <c r="T98" s="110">
        <v>7142857.1428571427</v>
      </c>
      <c r="U98" s="110">
        <v>7142857.1428571427</v>
      </c>
      <c r="V98" s="110">
        <v>7692307.692307692</v>
      </c>
      <c r="W98" s="110">
        <v>0</v>
      </c>
      <c r="X98" s="110">
        <v>10000000</v>
      </c>
      <c r="Y98" s="110">
        <v>5263157.8947368423</v>
      </c>
      <c r="Z98" s="110">
        <v>6666666.666666667</v>
      </c>
      <c r="AA98" s="110">
        <v>7692307.692307692</v>
      </c>
      <c r="AB98" s="110">
        <v>7692307.692307692</v>
      </c>
      <c r="AC98" s="110">
        <v>0</v>
      </c>
      <c r="AD98" s="110">
        <v>0</v>
      </c>
      <c r="AE98" s="110">
        <v>0</v>
      </c>
      <c r="AF98" s="110">
        <v>6666666.666666667</v>
      </c>
      <c r="AG98" s="110">
        <v>5555555.555555556</v>
      </c>
      <c r="AH98" s="110">
        <v>0</v>
      </c>
    </row>
    <row r="99" spans="1:34" ht="13.4" customHeight="1">
      <c r="B99" s="106">
        <v>7.2</v>
      </c>
      <c r="C99" s="104" t="s">
        <v>161</v>
      </c>
      <c r="D99" s="104" t="s">
        <v>142</v>
      </c>
      <c r="E99" s="107" t="s">
        <v>154</v>
      </c>
      <c r="F99" s="127">
        <v>4</v>
      </c>
      <c r="G99" s="110">
        <v>80000000</v>
      </c>
      <c r="H99" s="241">
        <f t="shared" ref="H99:H106" si="84">IFERROR(G99/F99," ")</f>
        <v>20000000</v>
      </c>
      <c r="I99"/>
      <c r="J99" s="110"/>
      <c r="K99" s="110">
        <v>0</v>
      </c>
      <c r="L99" s="110">
        <v>0</v>
      </c>
      <c r="M99" s="110">
        <v>0</v>
      </c>
      <c r="N99" s="110">
        <v>0</v>
      </c>
      <c r="O99" s="110">
        <v>0</v>
      </c>
      <c r="P99" s="110">
        <v>0</v>
      </c>
      <c r="Q99" s="110">
        <v>0</v>
      </c>
      <c r="R99" s="110">
        <v>6153846.153846154</v>
      </c>
      <c r="S99" s="110">
        <v>8000000</v>
      </c>
      <c r="T99" s="110">
        <v>0</v>
      </c>
      <c r="U99" s="110">
        <v>5333333.333333333</v>
      </c>
      <c r="V99" s="110">
        <v>0</v>
      </c>
      <c r="W99" s="110">
        <v>6153846.153846154</v>
      </c>
      <c r="X99" s="110">
        <v>0</v>
      </c>
      <c r="Y99" s="110">
        <v>0</v>
      </c>
      <c r="Z99" s="110">
        <v>5000000</v>
      </c>
      <c r="AA99" s="110">
        <v>8000000</v>
      </c>
      <c r="AB99" s="110">
        <v>0</v>
      </c>
      <c r="AC99" s="110">
        <v>0</v>
      </c>
      <c r="AD99" s="110">
        <v>5000000</v>
      </c>
      <c r="AE99" s="110">
        <v>0</v>
      </c>
      <c r="AF99" s="110">
        <v>6153846.153846154</v>
      </c>
      <c r="AG99" s="110">
        <v>8000000</v>
      </c>
      <c r="AH99" s="110">
        <v>4210526.3157894732</v>
      </c>
    </row>
    <row r="100" spans="1:34" ht="13.4" customHeight="1">
      <c r="B100" s="106">
        <v>7.3</v>
      </c>
      <c r="C100" s="104"/>
      <c r="D100" s="104"/>
      <c r="E100" s="107"/>
      <c r="F100" s="127"/>
      <c r="G100" s="110"/>
      <c r="H100" s="241" t="str">
        <f t="shared" si="84"/>
        <v xml:space="preserve"> </v>
      </c>
      <c r="I10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</row>
    <row r="101" spans="1:34" ht="13.4" customHeight="1">
      <c r="B101" s="106">
        <v>7.4</v>
      </c>
      <c r="C101" s="104"/>
      <c r="D101" s="104"/>
      <c r="E101" s="107"/>
      <c r="F101" s="127"/>
      <c r="G101" s="110"/>
      <c r="H101" s="241" t="str">
        <f t="shared" si="84"/>
        <v xml:space="preserve"> </v>
      </c>
      <c r="I101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</row>
    <row r="102" spans="1:34" ht="13.4" customHeight="1">
      <c r="B102" s="106">
        <v>7.5</v>
      </c>
      <c r="C102" s="104"/>
      <c r="D102" s="104"/>
      <c r="E102" s="107"/>
      <c r="F102" s="127"/>
      <c r="G102" s="110"/>
      <c r="H102" s="241" t="str">
        <f t="shared" si="84"/>
        <v xml:space="preserve"> </v>
      </c>
      <c r="I102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</row>
    <row r="103" spans="1:34" ht="13.4" customHeight="1">
      <c r="B103" s="106">
        <v>7.6</v>
      </c>
      <c r="C103" s="104"/>
      <c r="D103" s="104"/>
      <c r="E103" s="107"/>
      <c r="F103" s="110"/>
      <c r="G103" s="110"/>
      <c r="H103" s="241" t="str">
        <f t="shared" si="84"/>
        <v xml:space="preserve"> </v>
      </c>
      <c r="I103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</row>
    <row r="104" spans="1:34" ht="13.4" customHeight="1">
      <c r="B104" s="106">
        <v>7.7</v>
      </c>
      <c r="C104" s="104"/>
      <c r="D104" s="104"/>
      <c r="E104" s="107"/>
      <c r="F104" s="110"/>
      <c r="G104" s="110"/>
      <c r="H104" s="241" t="str">
        <f t="shared" si="84"/>
        <v xml:space="preserve"> </v>
      </c>
      <c r="I104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</row>
    <row r="105" spans="1:34" ht="13.4" customHeight="1">
      <c r="B105" s="106">
        <v>7.8</v>
      </c>
      <c r="C105" s="104"/>
      <c r="D105" s="104"/>
      <c r="E105" s="107"/>
      <c r="F105" s="110"/>
      <c r="G105" s="110"/>
      <c r="H105" s="241" t="str">
        <f t="shared" si="84"/>
        <v xml:space="preserve"> </v>
      </c>
      <c r="I105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</row>
    <row r="106" spans="1:34" ht="13.4" customHeight="1">
      <c r="B106" s="106">
        <v>7.9</v>
      </c>
      <c r="C106" s="104"/>
      <c r="D106" s="104"/>
      <c r="E106" s="107"/>
      <c r="F106" s="110"/>
      <c r="G106" s="110"/>
      <c r="H106" s="241" t="str">
        <f t="shared" si="84"/>
        <v xml:space="preserve"> </v>
      </c>
      <c r="I106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</row>
    <row r="107" spans="1:34" ht="13.4" customHeight="1">
      <c r="B107" s="106"/>
      <c r="C107" s="108" t="str">
        <f>"Total " &amp;  C95 &amp; " Costs"</f>
        <v>Total Information  and Communication Costs</v>
      </c>
      <c r="D107" s="108"/>
      <c r="E107" s="109">
        <f>SUM(E98:E106)</f>
        <v>0</v>
      </c>
      <c r="F107" s="181">
        <f>SUM(F98:F106)</f>
        <v>104</v>
      </c>
      <c r="G107" s="109">
        <f>SUM(G98:G106)</f>
        <v>180000000</v>
      </c>
      <c r="H107" s="109">
        <f t="shared" ref="H107" si="85">IFERROR(G107/F107," ")</f>
        <v>1730769.2307692308</v>
      </c>
      <c r="I107"/>
      <c r="J107" s="109">
        <f>SUM(J98:J106)</f>
        <v>0</v>
      </c>
      <c r="K107" s="109">
        <f t="shared" ref="K107" si="86">SUM(K98:K106)</f>
        <v>0</v>
      </c>
      <c r="L107" s="109">
        <f t="shared" ref="L107" si="87">SUM(L98:L106)</f>
        <v>7142857.1428571427</v>
      </c>
      <c r="M107" s="109">
        <f t="shared" ref="M107" si="88">SUM(M98:M106)</f>
        <v>0</v>
      </c>
      <c r="N107" s="109">
        <f t="shared" ref="N107" si="89">SUM(N98:N106)</f>
        <v>0</v>
      </c>
      <c r="O107" s="109">
        <f t="shared" ref="O107" si="90">SUM(O98:O106)</f>
        <v>10000000</v>
      </c>
      <c r="P107" s="109">
        <f t="shared" ref="P107" si="91">SUM(P98:P106)</f>
        <v>8333333.333333333</v>
      </c>
      <c r="Q107" s="109">
        <f t="shared" ref="Q107" si="92">SUM(Q98:Q106)</f>
        <v>0</v>
      </c>
      <c r="R107" s="109">
        <f t="shared" ref="R107" si="93">SUM(R98:R106)</f>
        <v>13846153.846153846</v>
      </c>
      <c r="S107" s="109">
        <f t="shared" ref="S107" si="94">SUM(S98:S106)</f>
        <v>18000000</v>
      </c>
      <c r="T107" s="109">
        <f t="shared" ref="T107" si="95">SUM(T98:T106)</f>
        <v>7142857.1428571427</v>
      </c>
      <c r="U107" s="109">
        <f t="shared" ref="U107" si="96">SUM(U98:U106)</f>
        <v>12476190.476190476</v>
      </c>
      <c r="V107" s="109">
        <f t="shared" ref="V107" si="97">SUM(V98:V106)</f>
        <v>7692307.692307692</v>
      </c>
      <c r="W107" s="109">
        <f t="shared" ref="W107" si="98">SUM(W98:W106)</f>
        <v>6153846.153846154</v>
      </c>
      <c r="X107" s="109">
        <f t="shared" ref="X107" si="99">SUM(X98:X106)</f>
        <v>10000000</v>
      </c>
      <c r="Y107" s="109">
        <f t="shared" ref="Y107" si="100">SUM(Y98:Y106)</f>
        <v>5263157.8947368423</v>
      </c>
      <c r="Z107" s="109">
        <f t="shared" ref="Z107" si="101">SUM(Z98:Z106)</f>
        <v>11666666.666666668</v>
      </c>
      <c r="AA107" s="109">
        <f t="shared" ref="AA107" si="102">SUM(AA98:AA106)</f>
        <v>15692307.692307692</v>
      </c>
      <c r="AB107" s="109">
        <f t="shared" ref="AB107" si="103">SUM(AB98:AB106)</f>
        <v>7692307.692307692</v>
      </c>
      <c r="AC107" s="109">
        <f t="shared" ref="AC107" si="104">SUM(AC98:AC106)</f>
        <v>0</v>
      </c>
      <c r="AD107" s="109">
        <f t="shared" ref="AD107" si="105">SUM(AD98:AD106)</f>
        <v>5000000</v>
      </c>
      <c r="AE107" s="109">
        <f t="shared" ref="AE107" si="106">SUM(AE98:AE106)</f>
        <v>0</v>
      </c>
      <c r="AF107" s="109">
        <f t="shared" ref="AF107" si="107">SUM(AF98:AF106)</f>
        <v>12820512.82051282</v>
      </c>
      <c r="AG107" s="109">
        <f t="shared" ref="AG107" si="108">SUM(AG98:AG106)</f>
        <v>13555555.555555556</v>
      </c>
      <c r="AH107" s="109">
        <f t="shared" ref="AH107" si="109">SUM(AH98:AH106)</f>
        <v>4210526.3157894732</v>
      </c>
    </row>
    <row r="108" spans="1:34" ht="13.4" customHeight="1"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</row>
    <row r="109" spans="1:34" s="102" customFormat="1" ht="13.4" customHeight="1">
      <c r="A109" s="99"/>
      <c r="B109" s="99">
        <v>8</v>
      </c>
      <c r="C109" s="99" t="s">
        <v>140</v>
      </c>
      <c r="D109" s="100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</row>
    <row r="110" spans="1:34" ht="13.4" customHeight="1"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</row>
    <row r="111" spans="1:34" ht="13.4" customHeight="1">
      <c r="B111" s="103"/>
      <c r="C111" s="103" t="s">
        <v>29</v>
      </c>
      <c r="D111" s="103" t="s">
        <v>89</v>
      </c>
      <c r="E111" s="105" t="s">
        <v>28</v>
      </c>
      <c r="F111" s="105" t="s">
        <v>42</v>
      </c>
      <c r="G111" s="105" t="s">
        <v>92</v>
      </c>
      <c r="H111" s="105" t="s">
        <v>93</v>
      </c>
      <c r="I111"/>
      <c r="J111" s="105" t="s">
        <v>92</v>
      </c>
      <c r="K111" s="105" t="s">
        <v>92</v>
      </c>
      <c r="L111" s="105" t="s">
        <v>92</v>
      </c>
      <c r="M111" s="105" t="s">
        <v>92</v>
      </c>
      <c r="N111" s="105" t="s">
        <v>92</v>
      </c>
      <c r="O111" s="105" t="s">
        <v>92</v>
      </c>
      <c r="P111" s="105" t="s">
        <v>92</v>
      </c>
      <c r="Q111" s="105" t="s">
        <v>92</v>
      </c>
      <c r="R111" s="105" t="s">
        <v>92</v>
      </c>
      <c r="S111" s="105" t="s">
        <v>92</v>
      </c>
      <c r="T111" s="105" t="s">
        <v>92</v>
      </c>
      <c r="U111" s="105" t="s">
        <v>92</v>
      </c>
      <c r="V111" s="105" t="s">
        <v>92</v>
      </c>
      <c r="W111" s="105" t="s">
        <v>92</v>
      </c>
      <c r="X111" s="105" t="s">
        <v>92</v>
      </c>
      <c r="Y111" s="105" t="s">
        <v>92</v>
      </c>
      <c r="Z111" s="105" t="s">
        <v>92</v>
      </c>
      <c r="AA111" s="105" t="s">
        <v>92</v>
      </c>
      <c r="AB111" s="105" t="s">
        <v>92</v>
      </c>
      <c r="AC111" s="105" t="s">
        <v>92</v>
      </c>
      <c r="AD111" s="105" t="s">
        <v>92</v>
      </c>
      <c r="AE111" s="105" t="s">
        <v>92</v>
      </c>
      <c r="AF111" s="105" t="s">
        <v>92</v>
      </c>
      <c r="AG111" s="105" t="s">
        <v>92</v>
      </c>
      <c r="AH111" s="105" t="s">
        <v>92</v>
      </c>
    </row>
    <row r="112" spans="1:34" ht="13.4" customHeight="1">
      <c r="B112" s="106">
        <v>8.1</v>
      </c>
      <c r="C112" s="104"/>
      <c r="D112" s="104"/>
      <c r="E112" s="107"/>
      <c r="F112" s="127"/>
      <c r="G112" s="110"/>
      <c r="H112" s="241" t="str">
        <f>IFERROR(G112/F112," ")</f>
        <v xml:space="preserve"> </v>
      </c>
      <c r="I112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</row>
    <row r="113" spans="1:34" ht="13.4" customHeight="1">
      <c r="B113" s="106">
        <v>8.1999999999999993</v>
      </c>
      <c r="C113" s="104"/>
      <c r="D113" s="104"/>
      <c r="E113" s="107"/>
      <c r="F113" s="127"/>
      <c r="G113" s="110"/>
      <c r="H113" s="241" t="str">
        <f t="shared" ref="H113:H120" si="110">IFERROR(G113/F113," ")</f>
        <v xml:space="preserve"> </v>
      </c>
      <c r="I113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</row>
    <row r="114" spans="1:34" ht="13.4" customHeight="1">
      <c r="B114" s="106">
        <v>8.3000000000000007</v>
      </c>
      <c r="C114" s="104"/>
      <c r="D114" s="104"/>
      <c r="E114" s="107"/>
      <c r="F114" s="127"/>
      <c r="G114" s="110"/>
      <c r="H114" s="241" t="str">
        <f t="shared" si="110"/>
        <v xml:space="preserve"> </v>
      </c>
      <c r="I114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</row>
    <row r="115" spans="1:34" ht="13.4" customHeight="1">
      <c r="B115" s="106">
        <v>8.4</v>
      </c>
      <c r="C115" s="104"/>
      <c r="D115" s="104"/>
      <c r="E115" s="107"/>
      <c r="F115" s="127"/>
      <c r="G115" s="110"/>
      <c r="H115" s="241" t="str">
        <f t="shared" si="110"/>
        <v xml:space="preserve"> </v>
      </c>
      <c r="I115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</row>
    <row r="116" spans="1:34" ht="13.4" customHeight="1">
      <c r="B116" s="106">
        <v>8.5</v>
      </c>
      <c r="C116" s="104"/>
      <c r="D116" s="104"/>
      <c r="E116" s="107"/>
      <c r="F116" s="127"/>
      <c r="G116" s="110"/>
      <c r="H116" s="241" t="str">
        <f t="shared" si="110"/>
        <v xml:space="preserve"> </v>
      </c>
      <c r="I116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</row>
    <row r="117" spans="1:34" ht="13.4" customHeight="1">
      <c r="B117" s="106">
        <v>8.6</v>
      </c>
      <c r="C117" s="104"/>
      <c r="D117" s="104"/>
      <c r="E117" s="107"/>
      <c r="F117" s="110"/>
      <c r="G117" s="110"/>
      <c r="H117" s="241" t="str">
        <f t="shared" si="110"/>
        <v xml:space="preserve"> </v>
      </c>
      <c r="I117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</row>
    <row r="118" spans="1:34" ht="13.4" customHeight="1">
      <c r="B118" s="106">
        <v>8.6999999999999993</v>
      </c>
      <c r="C118" s="104"/>
      <c r="D118" s="104"/>
      <c r="E118" s="107"/>
      <c r="F118" s="110"/>
      <c r="G118" s="110"/>
      <c r="H118" s="241" t="str">
        <f t="shared" si="110"/>
        <v xml:space="preserve"> </v>
      </c>
      <c r="I118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</row>
    <row r="119" spans="1:34" ht="13.4" customHeight="1">
      <c r="B119" s="106">
        <v>8.8000000000000007</v>
      </c>
      <c r="C119" s="104"/>
      <c r="D119" s="104"/>
      <c r="E119" s="107"/>
      <c r="F119" s="110"/>
      <c r="G119" s="110"/>
      <c r="H119" s="241" t="str">
        <f t="shared" si="110"/>
        <v xml:space="preserve"> </v>
      </c>
      <c r="I119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</row>
    <row r="120" spans="1:34" ht="13.4" customHeight="1">
      <c r="B120" s="106">
        <v>8.9</v>
      </c>
      <c r="C120" s="104"/>
      <c r="D120" s="104"/>
      <c r="E120" s="107"/>
      <c r="F120" s="110"/>
      <c r="G120" s="110"/>
      <c r="H120" s="241" t="str">
        <f t="shared" si="110"/>
        <v xml:space="preserve"> </v>
      </c>
      <c r="I12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</row>
    <row r="121" spans="1:34" ht="13.4" customHeight="1">
      <c r="B121" s="106"/>
      <c r="C121" s="108" t="str">
        <f>"Total " &amp;  C109 &amp; " Costs"</f>
        <v>Total Other Equipment Costs</v>
      </c>
      <c r="D121" s="108"/>
      <c r="E121" s="109">
        <f>SUM(E112:E120)</f>
        <v>0</v>
      </c>
      <c r="F121" s="109">
        <f>SUM(F112:F120)</f>
        <v>0</v>
      </c>
      <c r="G121" s="109">
        <f>SUM(G112:G120)</f>
        <v>0</v>
      </c>
      <c r="H121" s="109">
        <f>SUM(H112:H120)</f>
        <v>0</v>
      </c>
      <c r="I121"/>
      <c r="J121" s="109">
        <f>SUM(J112:J120)</f>
        <v>0</v>
      </c>
      <c r="K121" s="109">
        <f t="shared" ref="K121" si="111">SUM(K112:K120)</f>
        <v>0</v>
      </c>
      <c r="L121" s="109">
        <f t="shared" ref="L121" si="112">SUM(L112:L120)</f>
        <v>0</v>
      </c>
      <c r="M121" s="109">
        <f t="shared" ref="M121" si="113">SUM(M112:M120)</f>
        <v>0</v>
      </c>
      <c r="N121" s="109">
        <f t="shared" ref="N121" si="114">SUM(N112:N120)</f>
        <v>0</v>
      </c>
      <c r="O121" s="109">
        <f t="shared" ref="O121" si="115">SUM(O112:O120)</f>
        <v>0</v>
      </c>
      <c r="P121" s="109">
        <f t="shared" ref="P121" si="116">SUM(P112:P120)</f>
        <v>0</v>
      </c>
      <c r="Q121" s="109">
        <f t="shared" ref="Q121" si="117">SUM(Q112:Q120)</f>
        <v>0</v>
      </c>
      <c r="R121" s="109">
        <f t="shared" ref="R121" si="118">SUM(R112:R120)</f>
        <v>0</v>
      </c>
      <c r="S121" s="109">
        <f t="shared" ref="S121" si="119">SUM(S112:S120)</f>
        <v>0</v>
      </c>
      <c r="T121" s="109">
        <f t="shared" ref="T121" si="120">SUM(T112:T120)</f>
        <v>0</v>
      </c>
      <c r="U121" s="109">
        <f t="shared" ref="U121" si="121">SUM(U112:U120)</f>
        <v>0</v>
      </c>
      <c r="V121" s="109">
        <f t="shared" ref="V121" si="122">SUM(V112:V120)</f>
        <v>0</v>
      </c>
      <c r="W121" s="109">
        <f t="shared" ref="W121" si="123">SUM(W112:W120)</f>
        <v>0</v>
      </c>
      <c r="X121" s="109">
        <f t="shared" ref="X121" si="124">SUM(X112:X120)</f>
        <v>0</v>
      </c>
      <c r="Y121" s="109">
        <f t="shared" ref="Y121" si="125">SUM(Y112:Y120)</f>
        <v>0</v>
      </c>
      <c r="Z121" s="109">
        <f t="shared" ref="Z121" si="126">SUM(Z112:Z120)</f>
        <v>0</v>
      </c>
      <c r="AA121" s="109">
        <f t="shared" ref="AA121" si="127">SUM(AA112:AA120)</f>
        <v>0</v>
      </c>
      <c r="AB121" s="109">
        <f t="shared" ref="AB121" si="128">SUM(AB112:AB120)</f>
        <v>0</v>
      </c>
      <c r="AC121" s="109">
        <f t="shared" ref="AC121" si="129">SUM(AC112:AC120)</f>
        <v>0</v>
      </c>
      <c r="AD121" s="109">
        <f t="shared" ref="AD121" si="130">SUM(AD112:AD120)</f>
        <v>0</v>
      </c>
      <c r="AE121" s="109">
        <f t="shared" ref="AE121" si="131">SUM(AE112:AE120)</f>
        <v>0</v>
      </c>
      <c r="AF121" s="109">
        <f t="shared" ref="AF121" si="132">SUM(AF112:AF120)</f>
        <v>0</v>
      </c>
      <c r="AG121" s="109">
        <f t="shared" ref="AG121" si="133">SUM(AG112:AG120)</f>
        <v>0</v>
      </c>
      <c r="AH121" s="109">
        <f t="shared" ref="AH121" si="134">SUM(AH112:AH120)</f>
        <v>0</v>
      </c>
    </row>
    <row r="122" spans="1:34" ht="13.4" customHeight="1">
      <c r="D122" s="68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</row>
    <row r="123" spans="1:34" s="102" customFormat="1" ht="13.4" customHeight="1">
      <c r="A123" s="99"/>
      <c r="B123" s="99">
        <v>9</v>
      </c>
      <c r="C123" s="99" t="s">
        <v>143</v>
      </c>
      <c r="D123" s="100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</row>
    <row r="124" spans="1:34" ht="13.4" customHeight="1"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</row>
    <row r="125" spans="1:34" ht="13.4" customHeight="1">
      <c r="B125" s="103"/>
      <c r="C125" s="103" t="s">
        <v>29</v>
      </c>
      <c r="D125" s="103" t="s">
        <v>89</v>
      </c>
      <c r="E125" s="105" t="s">
        <v>28</v>
      </c>
      <c r="F125" s="105" t="s">
        <v>42</v>
      </c>
      <c r="G125" s="105" t="s">
        <v>92</v>
      </c>
      <c r="H125" s="105" t="s">
        <v>93</v>
      </c>
      <c r="I125"/>
      <c r="J125" s="105" t="s">
        <v>92</v>
      </c>
      <c r="K125" s="105" t="s">
        <v>92</v>
      </c>
      <c r="L125" s="105" t="s">
        <v>92</v>
      </c>
      <c r="M125" s="105" t="s">
        <v>92</v>
      </c>
      <c r="N125" s="105" t="s">
        <v>92</v>
      </c>
      <c r="O125" s="105" t="s">
        <v>92</v>
      </c>
      <c r="P125" s="105" t="s">
        <v>92</v>
      </c>
      <c r="Q125" s="105" t="s">
        <v>92</v>
      </c>
      <c r="R125" s="105" t="s">
        <v>92</v>
      </c>
      <c r="S125" s="105" t="s">
        <v>92</v>
      </c>
      <c r="T125" s="105" t="s">
        <v>92</v>
      </c>
      <c r="U125" s="105" t="s">
        <v>92</v>
      </c>
      <c r="V125" s="105" t="s">
        <v>92</v>
      </c>
      <c r="W125" s="105" t="s">
        <v>92</v>
      </c>
      <c r="X125" s="105" t="s">
        <v>92</v>
      </c>
      <c r="Y125" s="105" t="s">
        <v>92</v>
      </c>
      <c r="Z125" s="105" t="s">
        <v>92</v>
      </c>
      <c r="AA125" s="105" t="s">
        <v>92</v>
      </c>
      <c r="AB125" s="105" t="s">
        <v>92</v>
      </c>
      <c r="AC125" s="105" t="s">
        <v>92</v>
      </c>
      <c r="AD125" s="105" t="s">
        <v>92</v>
      </c>
      <c r="AE125" s="105" t="s">
        <v>92</v>
      </c>
      <c r="AF125" s="105" t="s">
        <v>92</v>
      </c>
      <c r="AG125" s="105" t="s">
        <v>92</v>
      </c>
      <c r="AH125" s="105" t="s">
        <v>92</v>
      </c>
    </row>
    <row r="126" spans="1:34" ht="13.4" customHeight="1">
      <c r="B126" s="106">
        <v>9.1</v>
      </c>
      <c r="C126" s="104" t="s">
        <v>156</v>
      </c>
      <c r="D126" s="104" t="s">
        <v>143</v>
      </c>
      <c r="E126" s="177" t="s">
        <v>154</v>
      </c>
      <c r="F126" s="111">
        <v>34</v>
      </c>
      <c r="G126" s="110">
        <v>700000000</v>
      </c>
      <c r="H126" s="241">
        <f>IFERROR(G126/F126," ")</f>
        <v>20588235.294117648</v>
      </c>
      <c r="I126"/>
      <c r="J126" s="110"/>
      <c r="K126" s="110">
        <v>36842105.263157897</v>
      </c>
      <c r="L126" s="110">
        <v>0</v>
      </c>
      <c r="M126" s="110">
        <v>0</v>
      </c>
      <c r="N126" s="110">
        <v>63636363.636363633</v>
      </c>
      <c r="O126" s="110">
        <v>0</v>
      </c>
      <c r="P126" s="110">
        <v>70000000</v>
      </c>
      <c r="Q126" s="110">
        <v>50000000</v>
      </c>
      <c r="R126" s="110">
        <v>53846153.846153848</v>
      </c>
      <c r="S126" s="110">
        <v>41176470.588235296</v>
      </c>
      <c r="T126" s="110">
        <v>0</v>
      </c>
      <c r="U126" s="110">
        <v>50000000</v>
      </c>
      <c r="V126" s="110">
        <v>50000000</v>
      </c>
      <c r="W126" s="110">
        <v>0</v>
      </c>
      <c r="X126" s="110">
        <v>0</v>
      </c>
      <c r="Y126" s="110">
        <v>0</v>
      </c>
      <c r="Z126" s="110">
        <v>63636363.636363633</v>
      </c>
      <c r="AA126" s="110">
        <v>0</v>
      </c>
      <c r="AB126" s="110">
        <v>46666666.666666664</v>
      </c>
      <c r="AC126" s="110">
        <v>63636363.636363633</v>
      </c>
      <c r="AD126" s="110">
        <v>46666666.666666664</v>
      </c>
      <c r="AE126" s="110">
        <v>0</v>
      </c>
      <c r="AF126" s="110">
        <v>46666666.666666664</v>
      </c>
      <c r="AG126" s="110">
        <v>70000000</v>
      </c>
      <c r="AH126" s="110">
        <v>0</v>
      </c>
    </row>
    <row r="127" spans="1:34" ht="13.4" customHeight="1">
      <c r="B127" s="106">
        <v>9.1999999999999993</v>
      </c>
      <c r="C127" s="104" t="s">
        <v>157</v>
      </c>
      <c r="D127" s="104" t="s">
        <v>143</v>
      </c>
      <c r="E127" s="107" t="s">
        <v>154</v>
      </c>
      <c r="F127" s="111">
        <v>45</v>
      </c>
      <c r="G127" s="110">
        <v>2230000000</v>
      </c>
      <c r="H127" s="241">
        <f t="shared" ref="H127:H134" si="135">IFERROR(G127/F127," ")</f>
        <v>49555555.555555552</v>
      </c>
      <c r="I127"/>
      <c r="J127" s="110"/>
      <c r="K127" s="110">
        <v>0</v>
      </c>
      <c r="L127" s="110">
        <v>111500000</v>
      </c>
      <c r="M127" s="110">
        <v>0</v>
      </c>
      <c r="N127" s="110">
        <v>159285714.2857143</v>
      </c>
      <c r="O127" s="110">
        <v>159285714.2857143</v>
      </c>
      <c r="P127" s="110">
        <v>139375000</v>
      </c>
      <c r="Q127" s="110">
        <v>0</v>
      </c>
      <c r="R127" s="110">
        <v>148666666.66666666</v>
      </c>
      <c r="S127" s="110">
        <v>0</v>
      </c>
      <c r="T127" s="110">
        <v>0</v>
      </c>
      <c r="U127" s="110">
        <v>123888888.8888889</v>
      </c>
      <c r="V127" s="110">
        <v>123888888.8888889</v>
      </c>
      <c r="W127" s="110">
        <v>0</v>
      </c>
      <c r="X127" s="110">
        <v>0</v>
      </c>
      <c r="Y127" s="110">
        <v>0</v>
      </c>
      <c r="Z127" s="110">
        <v>202727272.72727272</v>
      </c>
      <c r="AA127" s="110">
        <v>0</v>
      </c>
      <c r="AB127" s="110">
        <v>148666666.66666666</v>
      </c>
      <c r="AC127" s="110">
        <v>123888888.8888889</v>
      </c>
      <c r="AD127" s="110">
        <v>0</v>
      </c>
      <c r="AE127" s="110">
        <v>0</v>
      </c>
      <c r="AF127" s="110">
        <v>223000000</v>
      </c>
      <c r="AG127" s="110">
        <v>0</v>
      </c>
      <c r="AH127" s="110">
        <v>223000000</v>
      </c>
    </row>
    <row r="128" spans="1:34" ht="13.4" customHeight="1">
      <c r="B128" s="106">
        <v>9.3000000000000007</v>
      </c>
      <c r="C128" s="104"/>
      <c r="D128" s="104"/>
      <c r="E128" s="107"/>
      <c r="F128" s="127"/>
      <c r="G128" s="110"/>
      <c r="H128" s="241" t="str">
        <f t="shared" si="135"/>
        <v xml:space="preserve"> </v>
      </c>
      <c r="I128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</row>
    <row r="129" spans="1:34" ht="13.4" customHeight="1">
      <c r="B129" s="106">
        <v>9.4</v>
      </c>
      <c r="C129" s="104"/>
      <c r="D129" s="104"/>
      <c r="E129" s="107"/>
      <c r="F129" s="127"/>
      <c r="G129" s="110"/>
      <c r="H129" s="241" t="str">
        <f t="shared" si="135"/>
        <v xml:space="preserve"> </v>
      </c>
      <c r="I129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</row>
    <row r="130" spans="1:34" ht="13.4" customHeight="1">
      <c r="B130" s="106">
        <v>9.5</v>
      </c>
      <c r="C130" s="104"/>
      <c r="D130" s="104"/>
      <c r="E130" s="107"/>
      <c r="F130" s="127"/>
      <c r="G130" s="110"/>
      <c r="H130" s="241" t="str">
        <f t="shared" si="135"/>
        <v xml:space="preserve"> </v>
      </c>
      <c r="I13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</row>
    <row r="131" spans="1:34" ht="13.4" customHeight="1">
      <c r="B131" s="106">
        <v>9.6</v>
      </c>
      <c r="C131" s="104"/>
      <c r="D131" s="104"/>
      <c r="E131" s="107"/>
      <c r="F131" s="110"/>
      <c r="G131" s="110"/>
      <c r="H131" s="241" t="str">
        <f t="shared" si="135"/>
        <v xml:space="preserve"> </v>
      </c>
      <c r="I131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</row>
    <row r="132" spans="1:34" ht="13.4" customHeight="1">
      <c r="B132" s="106">
        <v>9.6999999999999993</v>
      </c>
      <c r="C132" s="104"/>
      <c r="D132" s="104"/>
      <c r="E132" s="107"/>
      <c r="F132" s="110"/>
      <c r="G132" s="110"/>
      <c r="H132" s="241" t="str">
        <f t="shared" si="135"/>
        <v xml:space="preserve"> </v>
      </c>
      <c r="I132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</row>
    <row r="133" spans="1:34" ht="13.4" customHeight="1">
      <c r="B133" s="106">
        <v>9.8000000000000007</v>
      </c>
      <c r="C133" s="104"/>
      <c r="D133" s="104"/>
      <c r="E133" s="107"/>
      <c r="F133" s="110"/>
      <c r="G133" s="110"/>
      <c r="H133" s="241" t="str">
        <f t="shared" si="135"/>
        <v xml:space="preserve"> </v>
      </c>
      <c r="I133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</row>
    <row r="134" spans="1:34" ht="13.4" customHeight="1">
      <c r="B134" s="106">
        <v>9.9</v>
      </c>
      <c r="C134" s="104"/>
      <c r="D134" s="104"/>
      <c r="E134" s="107"/>
      <c r="F134" s="110"/>
      <c r="G134" s="110"/>
      <c r="H134" s="241" t="str">
        <f t="shared" si="135"/>
        <v xml:space="preserve"> </v>
      </c>
      <c r="I134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</row>
    <row r="135" spans="1:34" ht="13.4" customHeight="1">
      <c r="B135" s="106"/>
      <c r="C135" s="108" t="str">
        <f>"Total " &amp;  C123 &amp; " Costs"</f>
        <v>Total Vehicles Costs</v>
      </c>
      <c r="D135" s="108"/>
      <c r="E135" s="109">
        <f>SUM(E126:E134)</f>
        <v>0</v>
      </c>
      <c r="F135" s="178">
        <f>SUM(F126:F134)</f>
        <v>79</v>
      </c>
      <c r="G135" s="109">
        <f>SUM(G126:G134)</f>
        <v>2930000000</v>
      </c>
      <c r="H135" s="109">
        <f t="shared" ref="H135" si="136">IFERROR(G135/F135," ")</f>
        <v>37088607.594936706</v>
      </c>
      <c r="I135"/>
      <c r="J135" s="109">
        <f>SUM(J126:J134)</f>
        <v>0</v>
      </c>
      <c r="K135" s="109">
        <f t="shared" ref="K135:AH135" si="137">SUM(K126:K134)</f>
        <v>36842105.263157897</v>
      </c>
      <c r="L135" s="109">
        <f t="shared" si="137"/>
        <v>111500000</v>
      </c>
      <c r="M135" s="109">
        <f t="shared" si="137"/>
        <v>0</v>
      </c>
      <c r="N135" s="109">
        <f t="shared" si="137"/>
        <v>222922077.92207792</v>
      </c>
      <c r="O135" s="109">
        <f t="shared" si="137"/>
        <v>159285714.2857143</v>
      </c>
      <c r="P135" s="109">
        <f t="shared" si="137"/>
        <v>209375000</v>
      </c>
      <c r="Q135" s="109">
        <f t="shared" si="137"/>
        <v>50000000</v>
      </c>
      <c r="R135" s="109">
        <f t="shared" si="137"/>
        <v>202512820.51282051</v>
      </c>
      <c r="S135" s="109">
        <f t="shared" si="137"/>
        <v>41176470.588235296</v>
      </c>
      <c r="T135" s="109">
        <f t="shared" si="137"/>
        <v>0</v>
      </c>
      <c r="U135" s="109">
        <f t="shared" si="137"/>
        <v>173888888.8888889</v>
      </c>
      <c r="V135" s="109">
        <f t="shared" si="137"/>
        <v>173888888.8888889</v>
      </c>
      <c r="W135" s="109">
        <f t="shared" si="137"/>
        <v>0</v>
      </c>
      <c r="X135" s="109">
        <f t="shared" si="137"/>
        <v>0</v>
      </c>
      <c r="Y135" s="109">
        <f t="shared" si="137"/>
        <v>0</v>
      </c>
      <c r="Z135" s="109">
        <f t="shared" si="137"/>
        <v>266363636.36363634</v>
      </c>
      <c r="AA135" s="109">
        <f t="shared" si="137"/>
        <v>0</v>
      </c>
      <c r="AB135" s="109">
        <f t="shared" si="137"/>
        <v>195333333.33333331</v>
      </c>
      <c r="AC135" s="109">
        <f t="shared" si="137"/>
        <v>187525252.52525252</v>
      </c>
      <c r="AD135" s="109">
        <f t="shared" si="137"/>
        <v>46666666.666666664</v>
      </c>
      <c r="AE135" s="109">
        <f t="shared" si="137"/>
        <v>0</v>
      </c>
      <c r="AF135" s="109">
        <f t="shared" si="137"/>
        <v>269666666.66666669</v>
      </c>
      <c r="AG135" s="109">
        <f t="shared" si="137"/>
        <v>70000000</v>
      </c>
      <c r="AH135" s="109">
        <f t="shared" si="137"/>
        <v>223000000</v>
      </c>
    </row>
    <row r="136" spans="1:34" ht="13.4" customHeight="1">
      <c r="A136"/>
      <c r="B136"/>
      <c r="C136"/>
      <c r="D136"/>
      <c r="E136"/>
      <c r="F136"/>
      <c r="G136"/>
      <c r="H136"/>
      <c r="I136"/>
      <c r="J136"/>
    </row>
    <row r="137" spans="1:34" s="102" customFormat="1" ht="13.4" customHeight="1">
      <c r="A137" s="99"/>
      <c r="B137" s="99">
        <v>10</v>
      </c>
      <c r="C137" s="99" t="s">
        <v>11</v>
      </c>
      <c r="D137" s="100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</row>
    <row r="138" spans="1:34" ht="13.4" customHeight="1"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</row>
    <row r="139" spans="1:34" ht="13.4" customHeight="1">
      <c r="B139" s="103"/>
      <c r="C139" s="103" t="s">
        <v>29</v>
      </c>
      <c r="D139" s="103" t="s">
        <v>89</v>
      </c>
      <c r="E139" s="105" t="s">
        <v>28</v>
      </c>
      <c r="F139" s="105" t="s">
        <v>42</v>
      </c>
      <c r="G139" s="105" t="s">
        <v>92</v>
      </c>
      <c r="H139" s="105" t="s">
        <v>93</v>
      </c>
      <c r="I139"/>
      <c r="J139" s="105" t="s">
        <v>92</v>
      </c>
      <c r="K139" s="105" t="s">
        <v>92</v>
      </c>
      <c r="L139" s="105" t="s">
        <v>92</v>
      </c>
      <c r="M139" s="105" t="s">
        <v>92</v>
      </c>
      <c r="N139" s="105" t="s">
        <v>92</v>
      </c>
      <c r="O139" s="105" t="s">
        <v>92</v>
      </c>
      <c r="P139" s="105" t="s">
        <v>92</v>
      </c>
      <c r="Q139" s="105" t="s">
        <v>92</v>
      </c>
      <c r="R139" s="105" t="s">
        <v>92</v>
      </c>
      <c r="S139" s="105" t="s">
        <v>92</v>
      </c>
      <c r="T139" s="105" t="s">
        <v>92</v>
      </c>
      <c r="U139" s="105" t="s">
        <v>92</v>
      </c>
      <c r="V139" s="105" t="s">
        <v>92</v>
      </c>
      <c r="W139" s="105" t="s">
        <v>92</v>
      </c>
      <c r="X139" s="105" t="s">
        <v>92</v>
      </c>
      <c r="Y139" s="105" t="s">
        <v>92</v>
      </c>
      <c r="Z139" s="105" t="s">
        <v>92</v>
      </c>
      <c r="AA139" s="105" t="s">
        <v>92</v>
      </c>
      <c r="AB139" s="105" t="s">
        <v>92</v>
      </c>
      <c r="AC139" s="105" t="s">
        <v>92</v>
      </c>
      <c r="AD139" s="105" t="s">
        <v>92</v>
      </c>
      <c r="AE139" s="105" t="s">
        <v>92</v>
      </c>
      <c r="AF139" s="105" t="s">
        <v>92</v>
      </c>
      <c r="AG139" s="105" t="s">
        <v>92</v>
      </c>
      <c r="AH139" s="105" t="s">
        <v>92</v>
      </c>
    </row>
    <row r="140" spans="1:34" ht="13.4" customHeight="1">
      <c r="B140" s="106">
        <v>10.1</v>
      </c>
      <c r="C140" s="104" t="s">
        <v>158</v>
      </c>
      <c r="D140" s="104" t="s">
        <v>11</v>
      </c>
      <c r="E140" s="177" t="s">
        <v>154</v>
      </c>
      <c r="F140" s="111">
        <v>23</v>
      </c>
      <c r="G140" s="110">
        <v>100000000</v>
      </c>
      <c r="H140" s="241">
        <f>IFERROR(G140/F140," ")</f>
        <v>4347826.0869565215</v>
      </c>
      <c r="I140"/>
      <c r="J140" s="110"/>
      <c r="K140" s="110">
        <v>5555555.555555556</v>
      </c>
      <c r="L140" s="110">
        <v>6666666.666666667</v>
      </c>
      <c r="M140" s="110">
        <v>0</v>
      </c>
      <c r="N140" s="110">
        <v>0</v>
      </c>
      <c r="O140" s="110">
        <v>0</v>
      </c>
      <c r="P140" s="110">
        <v>5555555.555555556</v>
      </c>
      <c r="Q140" s="110">
        <v>0</v>
      </c>
      <c r="R140" s="110">
        <v>5882352.9411764704</v>
      </c>
      <c r="S140" s="110">
        <v>0</v>
      </c>
      <c r="T140" s="110">
        <v>7142857.1428571427</v>
      </c>
      <c r="U140" s="110">
        <v>5000000</v>
      </c>
      <c r="V140" s="110">
        <v>0</v>
      </c>
      <c r="W140" s="110">
        <v>0</v>
      </c>
      <c r="X140" s="110">
        <v>6250000</v>
      </c>
      <c r="Y140" s="110">
        <v>0</v>
      </c>
      <c r="Z140" s="110">
        <v>0</v>
      </c>
      <c r="AA140" s="110">
        <v>6250000</v>
      </c>
      <c r="AB140" s="110">
        <v>7692307.692307692</v>
      </c>
      <c r="AC140" s="110">
        <v>6250000</v>
      </c>
      <c r="AD140" s="110">
        <v>7692307.692307692</v>
      </c>
      <c r="AE140" s="110">
        <v>7692307.692307692</v>
      </c>
      <c r="AF140" s="110">
        <v>6250000</v>
      </c>
      <c r="AG140" s="110">
        <v>8333333.333333333</v>
      </c>
      <c r="AH140" s="110">
        <v>6250000</v>
      </c>
    </row>
    <row r="141" spans="1:34" ht="13.4" customHeight="1">
      <c r="B141" s="106">
        <v>10.199999999999999</v>
      </c>
      <c r="C141" s="104" t="s">
        <v>159</v>
      </c>
      <c r="D141" s="104" t="s">
        <v>11</v>
      </c>
      <c r="E141" s="107" t="s">
        <v>154</v>
      </c>
      <c r="F141" s="111">
        <v>45</v>
      </c>
      <c r="G141" s="110">
        <v>340000000</v>
      </c>
      <c r="H141" s="241">
        <f t="shared" ref="H141:H148" si="138">IFERROR(G141/F141," ")</f>
        <v>7555555.555555556</v>
      </c>
      <c r="I141"/>
      <c r="J141" s="110"/>
      <c r="K141" s="110">
        <v>0</v>
      </c>
      <c r="L141" s="110">
        <v>0</v>
      </c>
      <c r="M141" s="110">
        <v>0</v>
      </c>
      <c r="N141" s="110">
        <v>0</v>
      </c>
      <c r="O141" s="110">
        <v>28333333.333333332</v>
      </c>
      <c r="P141" s="110">
        <v>34000000</v>
      </c>
      <c r="Q141" s="110">
        <v>24285714.285714287</v>
      </c>
      <c r="R141" s="110">
        <v>0</v>
      </c>
      <c r="S141" s="110">
        <v>0</v>
      </c>
      <c r="T141" s="110">
        <v>0</v>
      </c>
      <c r="U141" s="110">
        <v>34000000</v>
      </c>
      <c r="V141" s="110">
        <v>28333333.333333332</v>
      </c>
      <c r="W141" s="110">
        <v>0</v>
      </c>
      <c r="X141" s="110">
        <v>0</v>
      </c>
      <c r="Y141" s="110">
        <v>0</v>
      </c>
      <c r="Z141" s="110">
        <v>28333333.333333332</v>
      </c>
      <c r="AA141" s="110">
        <v>0</v>
      </c>
      <c r="AB141" s="110">
        <v>0</v>
      </c>
      <c r="AC141" s="110">
        <v>34000000</v>
      </c>
      <c r="AD141" s="110">
        <v>28333333.333333332</v>
      </c>
      <c r="AE141" s="110">
        <v>21250000</v>
      </c>
      <c r="AF141" s="110">
        <v>0</v>
      </c>
      <c r="AG141" s="110">
        <v>20000000</v>
      </c>
      <c r="AH141" s="110">
        <v>0</v>
      </c>
    </row>
    <row r="142" spans="1:34" ht="13.4" customHeight="1">
      <c r="B142" s="106">
        <v>10.3</v>
      </c>
      <c r="C142" s="104"/>
      <c r="D142" s="104"/>
      <c r="E142" s="107"/>
      <c r="F142" s="127"/>
      <c r="G142" s="110"/>
      <c r="H142" s="241" t="str">
        <f t="shared" si="138"/>
        <v xml:space="preserve"> </v>
      </c>
      <c r="I142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</row>
    <row r="143" spans="1:34" ht="13.4" customHeight="1">
      <c r="B143" s="106">
        <v>10.4</v>
      </c>
      <c r="C143" s="104"/>
      <c r="D143" s="104"/>
      <c r="E143" s="107"/>
      <c r="F143" s="127"/>
      <c r="G143" s="110"/>
      <c r="H143" s="241" t="str">
        <f t="shared" si="138"/>
        <v xml:space="preserve"> </v>
      </c>
      <c r="I143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</row>
    <row r="144" spans="1:34" ht="13.4" customHeight="1">
      <c r="B144" s="106">
        <v>10.5</v>
      </c>
      <c r="C144" s="104"/>
      <c r="D144" s="104"/>
      <c r="E144" s="107"/>
      <c r="F144" s="127"/>
      <c r="G144" s="110"/>
      <c r="H144" s="241" t="str">
        <f t="shared" si="138"/>
        <v xml:space="preserve"> </v>
      </c>
      <c r="I144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</row>
    <row r="145" spans="1:34" ht="13.4" customHeight="1">
      <c r="B145" s="106">
        <v>10.6</v>
      </c>
      <c r="C145" s="104"/>
      <c r="D145" s="104"/>
      <c r="E145" s="107"/>
      <c r="F145" s="110"/>
      <c r="G145" s="110"/>
      <c r="H145" s="241" t="str">
        <f t="shared" si="138"/>
        <v xml:space="preserve"> </v>
      </c>
      <c r="I145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</row>
    <row r="146" spans="1:34" ht="13.4" customHeight="1">
      <c r="B146" s="106">
        <v>10.7</v>
      </c>
      <c r="C146" s="104"/>
      <c r="D146" s="104"/>
      <c r="E146" s="107"/>
      <c r="F146" s="110"/>
      <c r="G146" s="110"/>
      <c r="H146" s="241" t="str">
        <f t="shared" si="138"/>
        <v xml:space="preserve"> </v>
      </c>
      <c r="I146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</row>
    <row r="147" spans="1:34" ht="13.4" customHeight="1">
      <c r="B147" s="106">
        <v>10.8</v>
      </c>
      <c r="C147" s="104"/>
      <c r="D147" s="104"/>
      <c r="E147" s="107"/>
      <c r="F147" s="110"/>
      <c r="G147" s="110"/>
      <c r="H147" s="241" t="str">
        <f t="shared" si="138"/>
        <v xml:space="preserve"> </v>
      </c>
      <c r="I147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</row>
    <row r="148" spans="1:34" ht="13.4" customHeight="1">
      <c r="B148" s="106">
        <v>10.9</v>
      </c>
      <c r="C148" s="104"/>
      <c r="D148" s="104"/>
      <c r="E148" s="107"/>
      <c r="F148" s="110"/>
      <c r="G148" s="110"/>
      <c r="H148" s="241" t="str">
        <f t="shared" si="138"/>
        <v xml:space="preserve"> </v>
      </c>
      <c r="I148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</row>
    <row r="149" spans="1:34" ht="13.4" customHeight="1">
      <c r="B149" s="106"/>
      <c r="C149" s="108" t="str">
        <f>"Total " &amp;  C137 &amp; " Costs"</f>
        <v>Total Furniture &amp; Fittings Costs</v>
      </c>
      <c r="D149" s="108"/>
      <c r="E149" s="109">
        <f>SUM(E140:E148)</f>
        <v>0</v>
      </c>
      <c r="F149" s="178">
        <f>SUM(F140:F148)</f>
        <v>68</v>
      </c>
      <c r="G149" s="109">
        <f>SUM(G140:G148)</f>
        <v>440000000</v>
      </c>
      <c r="H149" s="109">
        <f t="shared" ref="H149" si="139">IFERROR(G149/F149," ")</f>
        <v>6470588.2352941176</v>
      </c>
      <c r="I149"/>
      <c r="J149" s="109">
        <f>SUM(J140:J148)</f>
        <v>0</v>
      </c>
      <c r="K149" s="109">
        <f t="shared" ref="K149:AH149" si="140">SUM(K140:K148)</f>
        <v>5555555.555555556</v>
      </c>
      <c r="L149" s="109">
        <f t="shared" si="140"/>
        <v>6666666.666666667</v>
      </c>
      <c r="M149" s="109">
        <f t="shared" si="140"/>
        <v>0</v>
      </c>
      <c r="N149" s="109">
        <f t="shared" si="140"/>
        <v>0</v>
      </c>
      <c r="O149" s="109">
        <f t="shared" si="140"/>
        <v>28333333.333333332</v>
      </c>
      <c r="P149" s="109">
        <f t="shared" si="140"/>
        <v>39555555.555555552</v>
      </c>
      <c r="Q149" s="109">
        <f t="shared" si="140"/>
        <v>24285714.285714287</v>
      </c>
      <c r="R149" s="109">
        <f t="shared" si="140"/>
        <v>5882352.9411764704</v>
      </c>
      <c r="S149" s="109">
        <f t="shared" si="140"/>
        <v>0</v>
      </c>
      <c r="T149" s="109">
        <f t="shared" si="140"/>
        <v>7142857.1428571427</v>
      </c>
      <c r="U149" s="109">
        <f t="shared" si="140"/>
        <v>39000000</v>
      </c>
      <c r="V149" s="109">
        <f t="shared" si="140"/>
        <v>28333333.333333332</v>
      </c>
      <c r="W149" s="109">
        <f t="shared" si="140"/>
        <v>0</v>
      </c>
      <c r="X149" s="109">
        <f t="shared" si="140"/>
        <v>6250000</v>
      </c>
      <c r="Y149" s="109">
        <f t="shared" si="140"/>
        <v>0</v>
      </c>
      <c r="Z149" s="109">
        <f t="shared" si="140"/>
        <v>28333333.333333332</v>
      </c>
      <c r="AA149" s="109">
        <f t="shared" si="140"/>
        <v>6250000</v>
      </c>
      <c r="AB149" s="109">
        <f t="shared" si="140"/>
        <v>7692307.692307692</v>
      </c>
      <c r="AC149" s="109">
        <f t="shared" si="140"/>
        <v>40250000</v>
      </c>
      <c r="AD149" s="109">
        <f t="shared" si="140"/>
        <v>36025641.025641024</v>
      </c>
      <c r="AE149" s="109">
        <f t="shared" si="140"/>
        <v>28942307.692307692</v>
      </c>
      <c r="AF149" s="109">
        <f t="shared" si="140"/>
        <v>6250000</v>
      </c>
      <c r="AG149" s="109">
        <f t="shared" si="140"/>
        <v>28333333.333333332</v>
      </c>
      <c r="AH149" s="109">
        <f t="shared" si="140"/>
        <v>6250000</v>
      </c>
    </row>
    <row r="150" spans="1:34" ht="13.4" customHeight="1">
      <c r="D150" s="68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</row>
    <row r="151" spans="1:34" ht="13.4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</row>
    <row r="152" spans="1:34" ht="13.4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</row>
    <row r="153" spans="1:34" s="101" customFormat="1" ht="13.4" customHeight="1">
      <c r="A153" s="99"/>
      <c r="B153" s="99">
        <v>3</v>
      </c>
      <c r="C153" s="99" t="s">
        <v>147</v>
      </c>
      <c r="D153" s="100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</row>
    <row r="154" spans="1:34" ht="13.4" customHeight="1" thickBo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</row>
    <row r="155" spans="1:34" ht="13.4" customHeight="1" thickBot="1">
      <c r="A155" s="69"/>
      <c r="B155" s="112">
        <v>3.1</v>
      </c>
      <c r="C155" s="113" t="s">
        <v>102</v>
      </c>
      <c r="D155" s="120"/>
      <c r="E155" s="105" t="s">
        <v>28</v>
      </c>
      <c r="F155" s="105" t="s">
        <v>42</v>
      </c>
      <c r="G155" s="105" t="s">
        <v>92</v>
      </c>
      <c r="H155"/>
      <c r="I155"/>
      <c r="J155" s="105" t="s">
        <v>92</v>
      </c>
      <c r="K155" s="105" t="s">
        <v>92</v>
      </c>
      <c r="L155" s="105" t="s">
        <v>92</v>
      </c>
      <c r="M155" s="105" t="s">
        <v>92</v>
      </c>
      <c r="N155" s="105" t="s">
        <v>92</v>
      </c>
      <c r="O155" s="105" t="s">
        <v>92</v>
      </c>
      <c r="P155" s="105" t="s">
        <v>92</v>
      </c>
      <c r="Q155" s="105" t="s">
        <v>92</v>
      </c>
      <c r="R155" s="105" t="s">
        <v>92</v>
      </c>
      <c r="S155" s="105" t="s">
        <v>92</v>
      </c>
      <c r="T155" s="105" t="s">
        <v>92</v>
      </c>
      <c r="U155" s="105" t="s">
        <v>92</v>
      </c>
      <c r="V155" s="105" t="s">
        <v>92</v>
      </c>
      <c r="W155" s="105" t="s">
        <v>92</v>
      </c>
      <c r="X155" s="105" t="s">
        <v>92</v>
      </c>
      <c r="Y155" s="105" t="s">
        <v>92</v>
      </c>
      <c r="Z155" s="105" t="s">
        <v>92</v>
      </c>
      <c r="AA155" s="105" t="s">
        <v>92</v>
      </c>
      <c r="AB155" s="105" t="s">
        <v>92</v>
      </c>
      <c r="AC155" s="105" t="s">
        <v>92</v>
      </c>
      <c r="AD155" s="105" t="s">
        <v>92</v>
      </c>
      <c r="AE155" s="105" t="s">
        <v>92</v>
      </c>
      <c r="AF155" s="105" t="s">
        <v>92</v>
      </c>
      <c r="AG155" s="105" t="s">
        <v>92</v>
      </c>
      <c r="AH155" s="105" t="s">
        <v>92</v>
      </c>
    </row>
    <row r="156" spans="1:34" ht="13.4" customHeight="1">
      <c r="A156" s="69"/>
      <c r="B156" s="114" t="s">
        <v>74</v>
      </c>
      <c r="C156" s="115" t="s">
        <v>63</v>
      </c>
      <c r="D156" s="121"/>
      <c r="E156" s="124" t="s">
        <v>154</v>
      </c>
      <c r="F156" s="242">
        <f>SUMIF($D$14:$D$149,C156,$F$14:$F$149)</f>
        <v>7</v>
      </c>
      <c r="G156" s="124">
        <f>SUMIF($D$14:$D$149,$C156,G$14:G$149)</f>
        <v>35000000</v>
      </c>
      <c r="H156" s="124"/>
      <c r="I156" s="124"/>
      <c r="J156" s="241">
        <f t="shared" ref="J156:AH165" si="141">SUMIF($D$14:$D$149,$C156,J$14:J$149)</f>
        <v>0</v>
      </c>
      <c r="K156" s="241">
        <f t="shared" si="141"/>
        <v>28900000</v>
      </c>
      <c r="L156" s="241">
        <f t="shared" si="141"/>
        <v>416666.66666666669</v>
      </c>
      <c r="M156" s="241">
        <f t="shared" si="141"/>
        <v>2000000</v>
      </c>
      <c r="N156" s="241">
        <f t="shared" si="141"/>
        <v>0</v>
      </c>
      <c r="O156" s="241">
        <f t="shared" si="141"/>
        <v>333333.33333333331</v>
      </c>
      <c r="P156" s="241">
        <f t="shared" si="141"/>
        <v>384615.38461538462</v>
      </c>
      <c r="Q156" s="241">
        <f t="shared" si="141"/>
        <v>0</v>
      </c>
      <c r="R156" s="241">
        <f t="shared" si="141"/>
        <v>2727272.7272727271</v>
      </c>
      <c r="S156" s="241">
        <f t="shared" si="141"/>
        <v>0</v>
      </c>
      <c r="T156" s="241">
        <f t="shared" si="141"/>
        <v>263157.89473684208</v>
      </c>
      <c r="U156" s="241">
        <f t="shared" si="141"/>
        <v>0</v>
      </c>
      <c r="V156" s="241">
        <f t="shared" si="141"/>
        <v>2500000</v>
      </c>
      <c r="W156" s="241">
        <f t="shared" si="141"/>
        <v>2058823.5294117648</v>
      </c>
      <c r="X156" s="241">
        <f t="shared" si="141"/>
        <v>384615.38461538462</v>
      </c>
      <c r="Y156" s="241">
        <f t="shared" si="141"/>
        <v>1578947.3684210526</v>
      </c>
      <c r="Z156" s="241">
        <f t="shared" si="141"/>
        <v>2454545.4545454546</v>
      </c>
      <c r="AA156" s="241">
        <f t="shared" si="141"/>
        <v>1916666.6666666667</v>
      </c>
      <c r="AB156" s="241">
        <f t="shared" si="141"/>
        <v>250000</v>
      </c>
      <c r="AC156" s="241">
        <f t="shared" si="141"/>
        <v>1764705.8823529412</v>
      </c>
      <c r="AD156" s="241">
        <f t="shared" si="141"/>
        <v>1764705.8823529412</v>
      </c>
      <c r="AE156" s="241">
        <f t="shared" si="141"/>
        <v>1500000</v>
      </c>
      <c r="AF156" s="241">
        <f t="shared" si="141"/>
        <v>2149321.2669683257</v>
      </c>
      <c r="AG156" s="241">
        <f t="shared" si="141"/>
        <v>1578947.3684210526</v>
      </c>
      <c r="AH156" s="241">
        <f t="shared" si="141"/>
        <v>1960784.3137254904</v>
      </c>
    </row>
    <row r="157" spans="1:34" ht="13.4" customHeight="1">
      <c r="A157" s="69"/>
      <c r="B157" s="116" t="s">
        <v>75</v>
      </c>
      <c r="C157" s="64" t="s">
        <v>139</v>
      </c>
      <c r="D157" s="70"/>
      <c r="E157" s="124" t="s">
        <v>154</v>
      </c>
      <c r="F157" s="242">
        <f t="shared" ref="F157:F165" si="142">SUMIF($D$14:$D$149,C157,$F$14:$F$149)</f>
        <v>105</v>
      </c>
      <c r="G157" s="124">
        <f t="shared" ref="G157:V165" si="143">SUMIF($D$14:$D$149,$C157,G$14:G$149)</f>
        <v>5100000000</v>
      </c>
      <c r="H157" s="124"/>
      <c r="I157" s="124"/>
      <c r="J157" s="241">
        <f t="shared" si="143"/>
        <v>0</v>
      </c>
      <c r="K157" s="241">
        <f t="shared" si="143"/>
        <v>454545454.54545456</v>
      </c>
      <c r="L157" s="241">
        <f t="shared" si="143"/>
        <v>263157894.7368421</v>
      </c>
      <c r="M157" s="241">
        <f t="shared" si="143"/>
        <v>10000000</v>
      </c>
      <c r="N157" s="241">
        <f t="shared" si="143"/>
        <v>317763157.89473683</v>
      </c>
      <c r="O157" s="241">
        <f t="shared" si="143"/>
        <v>0</v>
      </c>
      <c r="P157" s="241">
        <f t="shared" si="143"/>
        <v>268713450.29239768</v>
      </c>
      <c r="Q157" s="241">
        <f t="shared" si="143"/>
        <v>416666666.66666669</v>
      </c>
      <c r="R157" s="241">
        <f t="shared" si="143"/>
        <v>343333333.33333331</v>
      </c>
      <c r="S157" s="241">
        <f t="shared" si="143"/>
        <v>277777777.77777779</v>
      </c>
      <c r="T157" s="241">
        <f t="shared" si="143"/>
        <v>273157894.7368421</v>
      </c>
      <c r="U157" s="241">
        <f t="shared" si="143"/>
        <v>319642857.14285713</v>
      </c>
      <c r="V157" s="241">
        <f t="shared" si="143"/>
        <v>6666666.666666667</v>
      </c>
      <c r="W157" s="241">
        <f t="shared" si="141"/>
        <v>392307692.30769235</v>
      </c>
      <c r="X157" s="241">
        <f t="shared" si="141"/>
        <v>7692307.692307692</v>
      </c>
      <c r="Y157" s="241">
        <f t="shared" si="141"/>
        <v>454545454.54545456</v>
      </c>
      <c r="Z157" s="241">
        <f t="shared" si="141"/>
        <v>6250000</v>
      </c>
      <c r="AA157" s="241">
        <f t="shared" si="141"/>
        <v>272248803.82775116</v>
      </c>
      <c r="AB157" s="241">
        <f t="shared" si="141"/>
        <v>5000000</v>
      </c>
      <c r="AC157" s="241">
        <f t="shared" si="141"/>
        <v>10000000</v>
      </c>
      <c r="AD157" s="241">
        <f t="shared" si="141"/>
        <v>255263157.89473686</v>
      </c>
      <c r="AE157" s="241">
        <f t="shared" si="141"/>
        <v>284027777.77777779</v>
      </c>
      <c r="AF157" s="241">
        <f t="shared" si="141"/>
        <v>454545454.54545456</v>
      </c>
      <c r="AG157" s="241">
        <f t="shared" si="141"/>
        <v>8333333.333333333</v>
      </c>
      <c r="AH157" s="241">
        <f t="shared" si="141"/>
        <v>333333333.33333331</v>
      </c>
    </row>
    <row r="158" spans="1:34" ht="13.4" customHeight="1">
      <c r="A158" s="69"/>
      <c r="B158" s="116" t="s">
        <v>76</v>
      </c>
      <c r="C158" s="64" t="s">
        <v>62</v>
      </c>
      <c r="D158" s="70"/>
      <c r="E158" s="124" t="s">
        <v>154</v>
      </c>
      <c r="F158" s="242">
        <f t="shared" si="142"/>
        <v>37</v>
      </c>
      <c r="G158" s="124">
        <f t="shared" si="143"/>
        <v>16200000000</v>
      </c>
      <c r="H158" s="124"/>
      <c r="I158" s="124"/>
      <c r="J158" s="241">
        <f t="shared" si="143"/>
        <v>0</v>
      </c>
      <c r="K158" s="241">
        <f t="shared" si="143"/>
        <v>1666666.6666666667</v>
      </c>
      <c r="L158" s="241">
        <f t="shared" si="143"/>
        <v>250000</v>
      </c>
      <c r="M158" s="241">
        <f t="shared" si="141"/>
        <v>0</v>
      </c>
      <c r="N158" s="241">
        <f t="shared" si="141"/>
        <v>263157.89473684208</v>
      </c>
      <c r="O158" s="241">
        <f t="shared" si="141"/>
        <v>0</v>
      </c>
      <c r="P158" s="241">
        <f t="shared" si="141"/>
        <v>1666666.6666666667</v>
      </c>
      <c r="Q158" s="241">
        <f t="shared" si="141"/>
        <v>0</v>
      </c>
      <c r="R158" s="241">
        <f t="shared" si="141"/>
        <v>1666666.6666666667</v>
      </c>
      <c r="S158" s="241">
        <f t="shared" si="141"/>
        <v>0</v>
      </c>
      <c r="T158" s="241">
        <f t="shared" si="141"/>
        <v>333333.33333333331</v>
      </c>
      <c r="U158" s="241">
        <f t="shared" si="141"/>
        <v>0</v>
      </c>
      <c r="V158" s="241">
        <f t="shared" si="141"/>
        <v>1875000</v>
      </c>
      <c r="W158" s="241">
        <f t="shared" si="141"/>
        <v>2500000</v>
      </c>
      <c r="X158" s="241">
        <f t="shared" si="141"/>
        <v>0</v>
      </c>
      <c r="Y158" s="241">
        <f t="shared" si="141"/>
        <v>2121212.1212121211</v>
      </c>
      <c r="Z158" s="241">
        <f t="shared" si="141"/>
        <v>0</v>
      </c>
      <c r="AA158" s="241">
        <f t="shared" si="141"/>
        <v>263157.89473684208</v>
      </c>
      <c r="AB158" s="241">
        <f t="shared" si="141"/>
        <v>3000000</v>
      </c>
      <c r="AC158" s="241">
        <f t="shared" si="141"/>
        <v>2142857.1428571427</v>
      </c>
      <c r="AD158" s="241">
        <f t="shared" si="141"/>
        <v>333333.33333333331</v>
      </c>
      <c r="AE158" s="241">
        <f t="shared" si="141"/>
        <v>2142857.1428571427</v>
      </c>
      <c r="AF158" s="241">
        <f t="shared" si="141"/>
        <v>2500000</v>
      </c>
      <c r="AG158" s="241">
        <f t="shared" si="141"/>
        <v>1764705.8823529412</v>
      </c>
      <c r="AH158" s="241">
        <f t="shared" si="141"/>
        <v>1578947.3684210526</v>
      </c>
    </row>
    <row r="159" spans="1:34" ht="13.4" customHeight="1">
      <c r="A159" s="69"/>
      <c r="B159" s="116" t="s">
        <v>77</v>
      </c>
      <c r="C159" s="64" t="s">
        <v>94</v>
      </c>
      <c r="D159" s="70"/>
      <c r="E159" s="124" t="s">
        <v>103</v>
      </c>
      <c r="F159" s="242">
        <f t="shared" si="142"/>
        <v>40000</v>
      </c>
      <c r="G159" s="124">
        <f t="shared" si="143"/>
        <v>7900000000</v>
      </c>
      <c r="H159" s="124"/>
      <c r="I159" s="124"/>
      <c r="J159" s="241">
        <f t="shared" si="143"/>
        <v>0</v>
      </c>
      <c r="K159" s="241">
        <f t="shared" si="143"/>
        <v>493333333.33333331</v>
      </c>
      <c r="L159" s="241">
        <f t="shared" si="143"/>
        <v>616666666.66666663</v>
      </c>
      <c r="M159" s="241">
        <f t="shared" si="141"/>
        <v>26315789.47368421</v>
      </c>
      <c r="N159" s="241">
        <f t="shared" si="141"/>
        <v>0</v>
      </c>
      <c r="O159" s="241">
        <f t="shared" si="141"/>
        <v>462500000</v>
      </c>
      <c r="P159" s="241">
        <f t="shared" si="141"/>
        <v>45454545.454545453</v>
      </c>
      <c r="Q159" s="241">
        <f t="shared" si="141"/>
        <v>41666666.666666664</v>
      </c>
      <c r="R159" s="241">
        <f t="shared" si="141"/>
        <v>0</v>
      </c>
      <c r="S159" s="241">
        <f t="shared" si="141"/>
        <v>435294117.64705884</v>
      </c>
      <c r="T159" s="241">
        <f t="shared" si="141"/>
        <v>703977272.72727275</v>
      </c>
      <c r="U159" s="241">
        <f t="shared" si="141"/>
        <v>0</v>
      </c>
      <c r="V159" s="241">
        <f t="shared" si="141"/>
        <v>0</v>
      </c>
      <c r="W159" s="241">
        <f t="shared" si="141"/>
        <v>672727272.72727275</v>
      </c>
      <c r="X159" s="241">
        <f t="shared" si="141"/>
        <v>439473684.21052629</v>
      </c>
      <c r="Y159" s="241">
        <f t="shared" si="141"/>
        <v>569230769.23076928</v>
      </c>
      <c r="Z159" s="241">
        <f t="shared" si="141"/>
        <v>434928229.66507173</v>
      </c>
      <c r="AA159" s="241">
        <f t="shared" si="141"/>
        <v>45454545.454545453</v>
      </c>
      <c r="AB159" s="241">
        <f t="shared" si="141"/>
        <v>0</v>
      </c>
      <c r="AC159" s="241">
        <f t="shared" si="141"/>
        <v>0</v>
      </c>
      <c r="AD159" s="241">
        <f t="shared" si="141"/>
        <v>521111111.1111111</v>
      </c>
      <c r="AE159" s="241">
        <f t="shared" si="141"/>
        <v>26315789.47368421</v>
      </c>
      <c r="AF159" s="241">
        <f t="shared" si="141"/>
        <v>672727272.72727275</v>
      </c>
      <c r="AG159" s="241">
        <f t="shared" si="141"/>
        <v>0</v>
      </c>
      <c r="AH159" s="241">
        <f t="shared" si="141"/>
        <v>411111111.1111111</v>
      </c>
    </row>
    <row r="160" spans="1:34" ht="13.4" customHeight="1">
      <c r="A160" s="69"/>
      <c r="B160" s="116" t="s">
        <v>78</v>
      </c>
      <c r="C160" s="64" t="s">
        <v>97</v>
      </c>
      <c r="D160" s="70"/>
      <c r="E160" s="124" t="s">
        <v>154</v>
      </c>
      <c r="F160" s="242">
        <f t="shared" si="142"/>
        <v>1700</v>
      </c>
      <c r="G160" s="124">
        <f t="shared" si="143"/>
        <v>33570700000</v>
      </c>
      <c r="H160" s="124"/>
      <c r="I160" s="124"/>
      <c r="J160" s="241">
        <f t="shared" si="143"/>
        <v>0</v>
      </c>
      <c r="K160" s="241">
        <f t="shared" si="143"/>
        <v>923076923.07692313</v>
      </c>
      <c r="L160" s="241">
        <f t="shared" si="143"/>
        <v>1289215686.2745099</v>
      </c>
      <c r="M160" s="241">
        <f t="shared" si="141"/>
        <v>1506410256.4102564</v>
      </c>
      <c r="N160" s="241">
        <f t="shared" si="141"/>
        <v>1294642857.1428571</v>
      </c>
      <c r="O160" s="241">
        <f t="shared" si="141"/>
        <v>437500000</v>
      </c>
      <c r="P160" s="241">
        <f t="shared" si="141"/>
        <v>0</v>
      </c>
      <c r="Q160" s="241">
        <f t="shared" si="141"/>
        <v>0</v>
      </c>
      <c r="R160" s="241">
        <f t="shared" si="141"/>
        <v>1700000000</v>
      </c>
      <c r="S160" s="241">
        <f t="shared" si="141"/>
        <v>1790909090.909091</v>
      </c>
      <c r="T160" s="241">
        <f t="shared" si="141"/>
        <v>0</v>
      </c>
      <c r="U160" s="241">
        <f t="shared" si="141"/>
        <v>1037500000</v>
      </c>
      <c r="V160" s="241">
        <f t="shared" si="141"/>
        <v>0</v>
      </c>
      <c r="W160" s="241">
        <f t="shared" si="141"/>
        <v>368421052.63157892</v>
      </c>
      <c r="X160" s="241">
        <f t="shared" si="141"/>
        <v>666666666.66666663</v>
      </c>
      <c r="Y160" s="241">
        <f t="shared" si="141"/>
        <v>0</v>
      </c>
      <c r="Z160" s="241">
        <f t="shared" si="141"/>
        <v>583333333.33333337</v>
      </c>
      <c r="AA160" s="241">
        <f t="shared" si="141"/>
        <v>500000000</v>
      </c>
      <c r="AB160" s="241">
        <f t="shared" si="141"/>
        <v>0</v>
      </c>
      <c r="AC160" s="241">
        <f t="shared" si="141"/>
        <v>1098245614.0350878</v>
      </c>
      <c r="AD160" s="241">
        <f t="shared" si="141"/>
        <v>1300000000</v>
      </c>
      <c r="AE160" s="241">
        <f t="shared" si="141"/>
        <v>538461538.46153843</v>
      </c>
      <c r="AF160" s="241">
        <f t="shared" si="141"/>
        <v>0</v>
      </c>
      <c r="AG160" s="241">
        <f t="shared" si="141"/>
        <v>0</v>
      </c>
      <c r="AH160" s="241">
        <f t="shared" si="141"/>
        <v>1069078947.3684211</v>
      </c>
    </row>
    <row r="161" spans="1:34" ht="13.4" customHeight="1">
      <c r="A161" s="69"/>
      <c r="B161" s="116" t="s">
        <v>79</v>
      </c>
      <c r="C161" s="64" t="s">
        <v>141</v>
      </c>
      <c r="D161" s="70"/>
      <c r="E161" s="124" t="s">
        <v>154</v>
      </c>
      <c r="F161" s="242">
        <f t="shared" si="142"/>
        <v>70434</v>
      </c>
      <c r="G161" s="124">
        <f t="shared" si="143"/>
        <v>10000000000</v>
      </c>
      <c r="H161" s="124"/>
      <c r="I161" s="124"/>
      <c r="J161" s="241">
        <f t="shared" si="143"/>
        <v>0</v>
      </c>
      <c r="K161" s="241">
        <f t="shared" si="143"/>
        <v>200000000</v>
      </c>
      <c r="L161" s="241">
        <f t="shared" si="143"/>
        <v>0</v>
      </c>
      <c r="M161" s="241">
        <f t="shared" si="141"/>
        <v>0</v>
      </c>
      <c r="N161" s="241">
        <f t="shared" si="141"/>
        <v>368421052.63157892</v>
      </c>
      <c r="O161" s="241">
        <f t="shared" si="141"/>
        <v>150000000</v>
      </c>
      <c r="P161" s="241">
        <f t="shared" si="141"/>
        <v>0</v>
      </c>
      <c r="Q161" s="241">
        <f t="shared" si="141"/>
        <v>739393939.3939395</v>
      </c>
      <c r="R161" s="241">
        <f t="shared" si="141"/>
        <v>636363636.36363637</v>
      </c>
      <c r="S161" s="241">
        <f t="shared" si="141"/>
        <v>176470588.2352941</v>
      </c>
      <c r="T161" s="241">
        <f t="shared" si="141"/>
        <v>535087719.29824555</v>
      </c>
      <c r="U161" s="241">
        <f t="shared" si="141"/>
        <v>368421052.63157892</v>
      </c>
      <c r="V161" s="241">
        <f t="shared" si="141"/>
        <v>0</v>
      </c>
      <c r="W161" s="241">
        <f t="shared" si="141"/>
        <v>411764705.88235295</v>
      </c>
      <c r="X161" s="241">
        <f t="shared" si="141"/>
        <v>0</v>
      </c>
      <c r="Y161" s="241">
        <f t="shared" si="141"/>
        <v>578431372.54901958</v>
      </c>
      <c r="Z161" s="241">
        <f t="shared" si="141"/>
        <v>0</v>
      </c>
      <c r="AA161" s="241">
        <f t="shared" si="141"/>
        <v>437500000</v>
      </c>
      <c r="AB161" s="241">
        <f t="shared" si="141"/>
        <v>611764705.88235295</v>
      </c>
      <c r="AC161" s="241">
        <f t="shared" si="141"/>
        <v>350000000</v>
      </c>
      <c r="AD161" s="241">
        <f t="shared" si="141"/>
        <v>622727272.72727275</v>
      </c>
      <c r="AE161" s="241">
        <f t="shared" si="141"/>
        <v>250000000</v>
      </c>
      <c r="AF161" s="241">
        <f t="shared" si="141"/>
        <v>230769230.76923078</v>
      </c>
      <c r="AG161" s="241">
        <f t="shared" si="141"/>
        <v>500000000</v>
      </c>
      <c r="AH161" s="241">
        <f t="shared" si="141"/>
        <v>0</v>
      </c>
    </row>
    <row r="162" spans="1:34" ht="13.4" customHeight="1">
      <c r="A162" s="69"/>
      <c r="B162" s="116" t="s">
        <v>80</v>
      </c>
      <c r="C162" s="64" t="s">
        <v>142</v>
      </c>
      <c r="D162" s="70"/>
      <c r="E162" s="124" t="s">
        <v>154</v>
      </c>
      <c r="F162" s="242">
        <f t="shared" si="142"/>
        <v>104</v>
      </c>
      <c r="G162" s="124">
        <f t="shared" si="143"/>
        <v>180000000</v>
      </c>
      <c r="H162" s="124"/>
      <c r="I162" s="124"/>
      <c r="J162" s="241">
        <f t="shared" si="143"/>
        <v>0</v>
      </c>
      <c r="K162" s="241">
        <f t="shared" si="143"/>
        <v>0</v>
      </c>
      <c r="L162" s="241">
        <f t="shared" si="143"/>
        <v>7142857.1428571427</v>
      </c>
      <c r="M162" s="241">
        <f t="shared" si="141"/>
        <v>0</v>
      </c>
      <c r="N162" s="241">
        <f t="shared" si="141"/>
        <v>0</v>
      </c>
      <c r="O162" s="241">
        <f t="shared" si="141"/>
        <v>10000000</v>
      </c>
      <c r="P162" s="241">
        <f t="shared" si="141"/>
        <v>8333333.333333333</v>
      </c>
      <c r="Q162" s="241">
        <f t="shared" si="141"/>
        <v>0</v>
      </c>
      <c r="R162" s="241">
        <f t="shared" si="141"/>
        <v>13846153.846153846</v>
      </c>
      <c r="S162" s="241">
        <f t="shared" si="141"/>
        <v>18000000</v>
      </c>
      <c r="T162" s="241">
        <f t="shared" si="141"/>
        <v>7142857.1428571427</v>
      </c>
      <c r="U162" s="241">
        <f t="shared" si="141"/>
        <v>12476190.476190476</v>
      </c>
      <c r="V162" s="241">
        <f t="shared" si="141"/>
        <v>7692307.692307692</v>
      </c>
      <c r="W162" s="241">
        <f t="shared" si="141"/>
        <v>6153846.153846154</v>
      </c>
      <c r="X162" s="241">
        <f t="shared" si="141"/>
        <v>10000000</v>
      </c>
      <c r="Y162" s="241">
        <f t="shared" si="141"/>
        <v>5263157.8947368423</v>
      </c>
      <c r="Z162" s="241">
        <f t="shared" si="141"/>
        <v>11666666.666666668</v>
      </c>
      <c r="AA162" s="241">
        <f t="shared" si="141"/>
        <v>15692307.692307692</v>
      </c>
      <c r="AB162" s="241">
        <f t="shared" si="141"/>
        <v>7692307.692307692</v>
      </c>
      <c r="AC162" s="241">
        <f t="shared" si="141"/>
        <v>0</v>
      </c>
      <c r="AD162" s="241">
        <f t="shared" si="141"/>
        <v>5000000</v>
      </c>
      <c r="AE162" s="241">
        <f t="shared" si="141"/>
        <v>0</v>
      </c>
      <c r="AF162" s="241">
        <f t="shared" si="141"/>
        <v>12820512.82051282</v>
      </c>
      <c r="AG162" s="241">
        <f t="shared" si="141"/>
        <v>13555555.555555556</v>
      </c>
      <c r="AH162" s="241">
        <f t="shared" si="141"/>
        <v>4210526.3157894732</v>
      </c>
    </row>
    <row r="163" spans="1:34" ht="13.4" customHeight="1">
      <c r="A163" s="69"/>
      <c r="B163" s="116" t="s">
        <v>144</v>
      </c>
      <c r="C163" s="64" t="s">
        <v>140</v>
      </c>
      <c r="D163" s="70"/>
      <c r="E163" s="124" t="s">
        <v>154</v>
      </c>
      <c r="F163" s="242">
        <f t="shared" si="142"/>
        <v>0</v>
      </c>
      <c r="G163" s="124">
        <f t="shared" si="143"/>
        <v>0</v>
      </c>
      <c r="H163" s="124"/>
      <c r="I163" s="124"/>
      <c r="J163" s="241">
        <f t="shared" si="143"/>
        <v>0</v>
      </c>
      <c r="K163" s="241">
        <f t="shared" si="143"/>
        <v>0</v>
      </c>
      <c r="L163" s="241">
        <f t="shared" si="143"/>
        <v>0</v>
      </c>
      <c r="M163" s="241">
        <f t="shared" si="141"/>
        <v>0</v>
      </c>
      <c r="N163" s="241">
        <f t="shared" si="141"/>
        <v>0</v>
      </c>
      <c r="O163" s="241">
        <f t="shared" si="141"/>
        <v>0</v>
      </c>
      <c r="P163" s="241">
        <f t="shared" si="141"/>
        <v>0</v>
      </c>
      <c r="Q163" s="241">
        <f t="shared" si="141"/>
        <v>0</v>
      </c>
      <c r="R163" s="241">
        <f t="shared" si="141"/>
        <v>0</v>
      </c>
      <c r="S163" s="241">
        <f t="shared" si="141"/>
        <v>0</v>
      </c>
      <c r="T163" s="241">
        <f t="shared" si="141"/>
        <v>0</v>
      </c>
      <c r="U163" s="241">
        <f t="shared" si="141"/>
        <v>0</v>
      </c>
      <c r="V163" s="241">
        <f t="shared" si="141"/>
        <v>0</v>
      </c>
      <c r="W163" s="241">
        <f t="shared" si="141"/>
        <v>0</v>
      </c>
      <c r="X163" s="241">
        <f t="shared" si="141"/>
        <v>0</v>
      </c>
      <c r="Y163" s="241">
        <f t="shared" si="141"/>
        <v>0</v>
      </c>
      <c r="Z163" s="241">
        <f t="shared" si="141"/>
        <v>0</v>
      </c>
      <c r="AA163" s="241">
        <f t="shared" si="141"/>
        <v>0</v>
      </c>
      <c r="AB163" s="241">
        <f t="shared" si="141"/>
        <v>0</v>
      </c>
      <c r="AC163" s="241">
        <f t="shared" si="141"/>
        <v>0</v>
      </c>
      <c r="AD163" s="241">
        <f t="shared" si="141"/>
        <v>0</v>
      </c>
      <c r="AE163" s="241">
        <f t="shared" si="141"/>
        <v>0</v>
      </c>
      <c r="AF163" s="241">
        <f t="shared" si="141"/>
        <v>0</v>
      </c>
      <c r="AG163" s="241">
        <f t="shared" si="141"/>
        <v>0</v>
      </c>
      <c r="AH163" s="241">
        <f t="shared" si="141"/>
        <v>0</v>
      </c>
    </row>
    <row r="164" spans="1:34" ht="13.4" customHeight="1">
      <c r="A164" s="69"/>
      <c r="B164" s="116" t="s">
        <v>145</v>
      </c>
      <c r="C164" s="64" t="s">
        <v>143</v>
      </c>
      <c r="D164" s="70"/>
      <c r="E164" s="124" t="s">
        <v>154</v>
      </c>
      <c r="F164" s="242">
        <f t="shared" si="142"/>
        <v>79</v>
      </c>
      <c r="G164" s="124">
        <f t="shared" si="143"/>
        <v>2930000000</v>
      </c>
      <c r="H164" s="124"/>
      <c r="I164" s="124"/>
      <c r="J164" s="241">
        <f t="shared" si="143"/>
        <v>0</v>
      </c>
      <c r="K164" s="241">
        <f t="shared" si="143"/>
        <v>36842105.263157897</v>
      </c>
      <c r="L164" s="241">
        <f t="shared" si="143"/>
        <v>111500000</v>
      </c>
      <c r="M164" s="241">
        <f t="shared" si="141"/>
        <v>0</v>
      </c>
      <c r="N164" s="241">
        <f t="shared" si="141"/>
        <v>222922077.92207792</v>
      </c>
      <c r="O164" s="241">
        <f t="shared" si="141"/>
        <v>159285714.2857143</v>
      </c>
      <c r="P164" s="241">
        <f t="shared" si="141"/>
        <v>209375000</v>
      </c>
      <c r="Q164" s="241">
        <f t="shared" si="141"/>
        <v>50000000</v>
      </c>
      <c r="R164" s="241">
        <f t="shared" si="141"/>
        <v>202512820.51282051</v>
      </c>
      <c r="S164" s="241">
        <f t="shared" si="141"/>
        <v>41176470.588235296</v>
      </c>
      <c r="T164" s="241">
        <f t="shared" si="141"/>
        <v>0</v>
      </c>
      <c r="U164" s="241">
        <f t="shared" si="141"/>
        <v>173888888.8888889</v>
      </c>
      <c r="V164" s="241">
        <f t="shared" si="141"/>
        <v>173888888.8888889</v>
      </c>
      <c r="W164" s="241">
        <f t="shared" si="141"/>
        <v>0</v>
      </c>
      <c r="X164" s="241">
        <f t="shared" si="141"/>
        <v>0</v>
      </c>
      <c r="Y164" s="241">
        <f t="shared" si="141"/>
        <v>0</v>
      </c>
      <c r="Z164" s="241">
        <f t="shared" si="141"/>
        <v>266363636.36363634</v>
      </c>
      <c r="AA164" s="241">
        <f t="shared" si="141"/>
        <v>0</v>
      </c>
      <c r="AB164" s="241">
        <f t="shared" si="141"/>
        <v>195333333.33333331</v>
      </c>
      <c r="AC164" s="241">
        <f t="shared" si="141"/>
        <v>187525252.52525252</v>
      </c>
      <c r="AD164" s="241">
        <f t="shared" si="141"/>
        <v>46666666.666666664</v>
      </c>
      <c r="AE164" s="241">
        <f t="shared" si="141"/>
        <v>0</v>
      </c>
      <c r="AF164" s="241">
        <f t="shared" si="141"/>
        <v>269666666.66666669</v>
      </c>
      <c r="AG164" s="241">
        <f t="shared" si="141"/>
        <v>70000000</v>
      </c>
      <c r="AH164" s="241">
        <f t="shared" si="141"/>
        <v>223000000</v>
      </c>
    </row>
    <row r="165" spans="1:34" ht="13.4" customHeight="1" thickBot="1">
      <c r="A165" s="69"/>
      <c r="B165" s="116" t="s">
        <v>146</v>
      </c>
      <c r="C165" s="117" t="s">
        <v>11</v>
      </c>
      <c r="D165" s="122"/>
      <c r="E165" s="124" t="s">
        <v>154</v>
      </c>
      <c r="F165" s="242">
        <f t="shared" si="142"/>
        <v>68</v>
      </c>
      <c r="G165" s="124">
        <f t="shared" si="143"/>
        <v>440000000</v>
      </c>
      <c r="H165" s="124"/>
      <c r="I165" s="124"/>
      <c r="J165" s="241">
        <f t="shared" si="143"/>
        <v>0</v>
      </c>
      <c r="K165" s="241">
        <f t="shared" si="143"/>
        <v>5555555.555555556</v>
      </c>
      <c r="L165" s="241">
        <f t="shared" si="143"/>
        <v>6666666.666666667</v>
      </c>
      <c r="M165" s="241">
        <f t="shared" si="141"/>
        <v>0</v>
      </c>
      <c r="N165" s="241">
        <f t="shared" si="141"/>
        <v>0</v>
      </c>
      <c r="O165" s="241">
        <f t="shared" si="141"/>
        <v>28333333.333333332</v>
      </c>
      <c r="P165" s="241">
        <f t="shared" si="141"/>
        <v>39555555.555555552</v>
      </c>
      <c r="Q165" s="241">
        <f t="shared" si="141"/>
        <v>24285714.285714287</v>
      </c>
      <c r="R165" s="241">
        <f t="shared" si="141"/>
        <v>5882352.9411764704</v>
      </c>
      <c r="S165" s="241">
        <f t="shared" si="141"/>
        <v>0</v>
      </c>
      <c r="T165" s="241">
        <f t="shared" si="141"/>
        <v>7142857.1428571427</v>
      </c>
      <c r="U165" s="241">
        <f t="shared" si="141"/>
        <v>39000000</v>
      </c>
      <c r="V165" s="241">
        <f t="shared" si="141"/>
        <v>28333333.333333332</v>
      </c>
      <c r="W165" s="241">
        <f t="shared" si="141"/>
        <v>0</v>
      </c>
      <c r="X165" s="241">
        <f t="shared" si="141"/>
        <v>6250000</v>
      </c>
      <c r="Y165" s="241">
        <f t="shared" si="141"/>
        <v>0</v>
      </c>
      <c r="Z165" s="241">
        <f t="shared" si="141"/>
        <v>28333333.333333332</v>
      </c>
      <c r="AA165" s="241">
        <f t="shared" si="141"/>
        <v>6250000</v>
      </c>
      <c r="AB165" s="241">
        <f t="shared" si="141"/>
        <v>7692307.692307692</v>
      </c>
      <c r="AC165" s="241">
        <f t="shared" si="141"/>
        <v>40250000</v>
      </c>
      <c r="AD165" s="241">
        <f t="shared" si="141"/>
        <v>36025641.025641024</v>
      </c>
      <c r="AE165" s="241">
        <f t="shared" si="141"/>
        <v>28942307.692307692</v>
      </c>
      <c r="AF165" s="241">
        <f t="shared" si="141"/>
        <v>6250000</v>
      </c>
      <c r="AG165" s="241">
        <f t="shared" si="141"/>
        <v>28333333.333333332</v>
      </c>
      <c r="AH165" s="241">
        <f t="shared" si="141"/>
        <v>6250000</v>
      </c>
    </row>
    <row r="166" spans="1:34" ht="13.4" customHeight="1" thickBot="1">
      <c r="A166" s="69"/>
      <c r="B166" s="118"/>
      <c r="C166" s="119" t="s">
        <v>148</v>
      </c>
      <c r="D166" s="123"/>
      <c r="E166" s="125"/>
      <c r="F166" s="178"/>
      <c r="G166" s="109">
        <f>SUM(G154:G165)</f>
        <v>76355700000</v>
      </c>
      <c r="H166" s="109">
        <f t="shared" ref="H166:J166" si="144">SUM(H154:H165)</f>
        <v>0</v>
      </c>
      <c r="I166" s="109">
        <f t="shared" si="144"/>
        <v>0</v>
      </c>
      <c r="J166" s="109">
        <f t="shared" si="144"/>
        <v>0</v>
      </c>
      <c r="K166" s="109">
        <f t="shared" ref="K166:L166" si="145">SUM(K154:K165)</f>
        <v>2143920038.4410911</v>
      </c>
      <c r="L166" s="109">
        <f t="shared" si="145"/>
        <v>2295016438.1542091</v>
      </c>
      <c r="M166" s="109">
        <f t="shared" ref="M166" si="146">SUM(M154:M165)</f>
        <v>1544726045.8839407</v>
      </c>
      <c r="N166" s="109">
        <f t="shared" ref="N166" si="147">SUM(N154:N165)</f>
        <v>2204012303.4859877</v>
      </c>
      <c r="O166" s="109">
        <f t="shared" ref="O166" si="148">SUM(O154:O165)</f>
        <v>1247952380.9523809</v>
      </c>
      <c r="P166" s="109">
        <f t="shared" ref="P166" si="149">SUM(P154:P165)</f>
        <v>573483166.687114</v>
      </c>
      <c r="Q166" s="109">
        <f t="shared" ref="Q166" si="150">SUM(Q154:Q165)</f>
        <v>1272012987.0129874</v>
      </c>
      <c r="R166" s="109">
        <f t="shared" ref="R166" si="151">SUM(R154:R165)</f>
        <v>2906332236.3910599</v>
      </c>
      <c r="S166" s="109">
        <f t="shared" ref="S166" si="152">SUM(S154:S165)</f>
        <v>2739628045.1574569</v>
      </c>
      <c r="T166" s="109">
        <f t="shared" ref="T166" si="153">SUM(T154:T165)</f>
        <v>1527105092.2761445</v>
      </c>
      <c r="U166" s="109">
        <f t="shared" ref="U166" si="154">SUM(U154:U165)</f>
        <v>1950928989.1395154</v>
      </c>
      <c r="V166" s="109">
        <f t="shared" ref="V166" si="155">SUM(V154:V165)</f>
        <v>220956196.58119661</v>
      </c>
      <c r="W166" s="109">
        <f t="shared" ref="W166" si="156">SUM(W154:W165)</f>
        <v>1855933393.2321548</v>
      </c>
      <c r="X166" s="109">
        <f t="shared" ref="X166" si="157">SUM(X154:X165)</f>
        <v>1130467273.9541159</v>
      </c>
      <c r="Y166" s="109">
        <f t="shared" ref="Y166" si="158">SUM(Y154:Y165)</f>
        <v>1611170913.7096133</v>
      </c>
      <c r="Z166" s="109">
        <f t="shared" ref="Z166" si="159">SUM(Z154:Z165)</f>
        <v>1333329744.8165867</v>
      </c>
      <c r="AA166" s="109">
        <f t="shared" ref="AA166" si="160">SUM(AA154:AA165)</f>
        <v>1279325481.5360079</v>
      </c>
      <c r="AB166" s="109">
        <f t="shared" ref="AB166" si="161">SUM(AB154:AB165)</f>
        <v>830732654.60030174</v>
      </c>
      <c r="AC166" s="109">
        <f t="shared" ref="AC166" si="162">SUM(AC154:AC165)</f>
        <v>1689928429.5855505</v>
      </c>
      <c r="AD166" s="109">
        <f t="shared" ref="AD166" si="163">SUM(AD154:AD165)</f>
        <v>2788891888.6411142</v>
      </c>
      <c r="AE166" s="109">
        <f t="shared" ref="AE166" si="164">SUM(AE154:AE165)</f>
        <v>1131390270.5481653</v>
      </c>
      <c r="AF166" s="109">
        <f t="shared" ref="AF166" si="165">SUM(AF154:AF165)</f>
        <v>1651428458.7961061</v>
      </c>
      <c r="AG166" s="109">
        <f t="shared" ref="AG166" si="166">SUM(AG154:AG165)</f>
        <v>623565875.47299635</v>
      </c>
      <c r="AH166" s="109">
        <f t="shared" ref="AH166" si="167">SUM(AH154:AH165)</f>
        <v>2050523649.8108015</v>
      </c>
    </row>
    <row r="167" spans="1:34" ht="13.4" customHeight="1">
      <c r="A167" s="68"/>
      <c r="B167" s="68"/>
      <c r="C167" s="68"/>
      <c r="D167" s="68"/>
      <c r="E167" s="68"/>
      <c r="F167" s="52"/>
      <c r="G167" s="52"/>
      <c r="H167" s="52"/>
      <c r="I167" s="52"/>
      <c r="J167" s="52"/>
    </row>
    <row r="168" spans="1:34" ht="13.4" customHeight="1">
      <c r="A168"/>
      <c r="B168"/>
      <c r="C168"/>
      <c r="D168"/>
      <c r="E168"/>
      <c r="F168"/>
      <c r="G168"/>
      <c r="H168"/>
      <c r="I168"/>
      <c r="J168"/>
    </row>
    <row r="169" spans="1:34" ht="13.4" customHeight="1">
      <c r="A169"/>
      <c r="B169"/>
      <c r="C169"/>
      <c r="D169"/>
      <c r="E169"/>
      <c r="F169"/>
      <c r="G169"/>
      <c r="H169"/>
      <c r="I169"/>
      <c r="J169"/>
    </row>
    <row r="170" spans="1:34" ht="13.4" customHeight="1">
      <c r="A170"/>
      <c r="B170"/>
      <c r="C170"/>
      <c r="D170"/>
      <c r="E170"/>
      <c r="F170"/>
      <c r="G170"/>
      <c r="H170"/>
      <c r="I170"/>
      <c r="J170"/>
    </row>
    <row r="171" spans="1:34" ht="13.4" customHeight="1">
      <c r="A171"/>
      <c r="B171"/>
      <c r="C171"/>
      <c r="D171"/>
      <c r="E171"/>
      <c r="F171"/>
      <c r="G171"/>
      <c r="H171"/>
      <c r="I171"/>
      <c r="J171"/>
    </row>
    <row r="172" spans="1:34" ht="13.4" customHeight="1">
      <c r="A172"/>
      <c r="B172"/>
      <c r="C172"/>
      <c r="D172"/>
      <c r="E172"/>
      <c r="F172"/>
      <c r="G172"/>
      <c r="H172"/>
      <c r="I172"/>
      <c r="J172"/>
    </row>
    <row r="173" spans="1:34" ht="13.4" customHeight="1">
      <c r="A173"/>
      <c r="B173"/>
      <c r="C173"/>
      <c r="D173"/>
      <c r="E173"/>
      <c r="F173"/>
      <c r="G173"/>
      <c r="H173"/>
      <c r="I173"/>
      <c r="J173"/>
    </row>
    <row r="174" spans="1:34" ht="13.4" customHeight="1">
      <c r="A174"/>
      <c r="B174"/>
      <c r="C174"/>
      <c r="D174"/>
      <c r="E174"/>
      <c r="F174"/>
      <c r="G174"/>
      <c r="H174"/>
      <c r="I174"/>
      <c r="J174"/>
    </row>
    <row r="175" spans="1:34" ht="13.4" customHeight="1">
      <c r="A175"/>
      <c r="B175"/>
      <c r="C175"/>
      <c r="D175"/>
      <c r="E175"/>
      <c r="F175"/>
      <c r="G175"/>
      <c r="H175"/>
      <c r="I175"/>
      <c r="J175"/>
    </row>
    <row r="176" spans="1:34" ht="13.4" customHeight="1">
      <c r="A176"/>
      <c r="B176"/>
      <c r="C176"/>
      <c r="D176"/>
      <c r="E176"/>
      <c r="F176"/>
      <c r="G176"/>
      <c r="H176"/>
      <c r="I176"/>
      <c r="J176"/>
    </row>
    <row r="177" customFormat="1" ht="13.4" customHeight="1"/>
    <row r="178" customFormat="1" ht="13.4" customHeight="1"/>
    <row r="179" customFormat="1" ht="13.4" customHeight="1"/>
    <row r="180" customFormat="1" ht="13.4" customHeight="1"/>
    <row r="181" customFormat="1" ht="13.4" customHeight="1"/>
    <row r="182" customFormat="1" ht="13.4" customHeight="1"/>
    <row r="183" customFormat="1" ht="13.4" customHeight="1"/>
    <row r="184" customFormat="1" ht="13.4" customHeight="1"/>
    <row r="185" customFormat="1" ht="13.4" customHeight="1"/>
    <row r="186" customFormat="1" ht="13.4" customHeight="1"/>
    <row r="187" customFormat="1" ht="13.4" customHeight="1"/>
    <row r="188" customFormat="1" ht="13.4" customHeight="1"/>
    <row r="189" customFormat="1" ht="13.4" customHeight="1"/>
    <row r="190" customFormat="1" ht="13.4" customHeight="1"/>
    <row r="191" customFormat="1" ht="13.4" customHeight="1"/>
    <row r="192" customFormat="1" ht="13.4" customHeight="1"/>
    <row r="193" customFormat="1" ht="13.4" customHeight="1"/>
    <row r="194" customFormat="1" ht="13.4" customHeight="1"/>
    <row r="195" customFormat="1" ht="13.4" customHeight="1"/>
    <row r="196" customFormat="1" ht="13.4" customHeight="1"/>
    <row r="197" customFormat="1" ht="13.4" customHeight="1"/>
    <row r="198" customFormat="1" ht="13.4" customHeight="1"/>
    <row r="199" customFormat="1" ht="13.4" customHeight="1"/>
    <row r="200" customFormat="1" ht="13.4" customHeight="1"/>
    <row r="201" customFormat="1" ht="13.4" customHeight="1"/>
    <row r="202" customFormat="1" ht="13.4" customHeight="1"/>
    <row r="203" customFormat="1" ht="13.4" customHeight="1"/>
    <row r="204" customFormat="1" ht="13.4" customHeight="1"/>
    <row r="205" customFormat="1" ht="13.4" customHeight="1"/>
    <row r="206" customFormat="1" ht="13.4" customHeight="1"/>
    <row r="207" customFormat="1" ht="13.4" customHeight="1"/>
    <row r="208" customFormat="1" ht="13.4" customHeight="1"/>
    <row r="209" customFormat="1" ht="13.4" customHeight="1"/>
    <row r="210" customFormat="1" ht="13.4" customHeight="1"/>
    <row r="211" customFormat="1" ht="13.4" customHeight="1"/>
    <row r="212" customFormat="1" ht="13.4" customHeight="1"/>
    <row r="213" customFormat="1" ht="13.4" customHeight="1"/>
    <row r="214" customFormat="1" ht="13.4" customHeight="1"/>
    <row r="215" customFormat="1" ht="13.4" customHeight="1"/>
    <row r="216" customFormat="1" ht="13.4" customHeight="1"/>
    <row r="217" customFormat="1" ht="13.4" customHeight="1"/>
    <row r="218" customFormat="1" ht="13.4" customHeight="1"/>
    <row r="219" customFormat="1" ht="13.4" customHeight="1"/>
    <row r="220" customFormat="1" ht="13.4" customHeight="1"/>
    <row r="221" customFormat="1" ht="13.4" customHeight="1"/>
    <row r="222" customFormat="1" ht="13.4" customHeight="1"/>
    <row r="223" customFormat="1" ht="13.4" customHeight="1"/>
    <row r="224" customFormat="1" ht="13.4" customHeight="1"/>
    <row r="225" customFormat="1" ht="13.4" customHeight="1"/>
    <row r="226" customFormat="1" ht="13.4" customHeight="1"/>
    <row r="227" customFormat="1" ht="13.4" customHeight="1"/>
    <row r="228" customFormat="1" ht="13.4" customHeight="1"/>
    <row r="229" customFormat="1" ht="13.4" customHeight="1"/>
    <row r="230" customFormat="1" ht="13.4" customHeight="1"/>
    <row r="231" customFormat="1" ht="13.4" customHeight="1"/>
    <row r="232" customFormat="1" ht="13.4" customHeight="1"/>
    <row r="233" customFormat="1" ht="13.4" customHeight="1"/>
    <row r="234" customFormat="1" ht="13.4" customHeight="1"/>
    <row r="235" customFormat="1" ht="13.4" customHeight="1"/>
    <row r="236" customFormat="1" ht="13.4" customHeight="1"/>
    <row r="237" customFormat="1" ht="13.4" customHeight="1"/>
    <row r="238" customFormat="1" ht="13.4" customHeight="1"/>
    <row r="239" customFormat="1" ht="13.4" customHeight="1"/>
    <row r="240" customFormat="1" ht="13.4" customHeight="1"/>
    <row r="241" customFormat="1" ht="13.4" customHeight="1"/>
    <row r="242" customFormat="1" ht="13.4" customHeight="1"/>
    <row r="243" customFormat="1" ht="13.4" customHeight="1"/>
    <row r="244" customFormat="1" ht="13.4" customHeight="1"/>
    <row r="245" customFormat="1" ht="13.4" customHeight="1"/>
    <row r="246" customFormat="1" ht="13.4" customHeight="1"/>
    <row r="247" customFormat="1" ht="13.4" customHeight="1"/>
    <row r="248" customFormat="1" ht="13.4" customHeight="1"/>
    <row r="249" customFormat="1" ht="13.4" customHeight="1"/>
    <row r="250" customFormat="1" ht="13.4" customHeight="1"/>
    <row r="251" customFormat="1" ht="13.4" customHeight="1"/>
    <row r="252" customFormat="1" ht="13.4" customHeight="1"/>
    <row r="253" customFormat="1" ht="13.4" customHeight="1"/>
    <row r="254" customFormat="1" ht="13.4" customHeight="1"/>
    <row r="255" customFormat="1" ht="13.4" customHeight="1"/>
    <row r="256" customFormat="1" ht="13.4" customHeight="1"/>
    <row r="257" customFormat="1" ht="13.4" customHeight="1"/>
    <row r="258" customFormat="1" ht="13.4" customHeight="1"/>
    <row r="259" customFormat="1" ht="13.4" customHeight="1"/>
    <row r="260" customFormat="1" ht="13.4" customHeight="1"/>
    <row r="261" customFormat="1" ht="13.4" customHeight="1"/>
    <row r="262" customFormat="1" ht="13.4" customHeight="1"/>
    <row r="263" customFormat="1" ht="13.4" customHeight="1"/>
    <row r="264" customFormat="1" ht="13.4" customHeight="1"/>
    <row r="265" customFormat="1" ht="13.4" customHeight="1"/>
    <row r="266" customFormat="1" ht="13.4" customHeight="1"/>
    <row r="267" customFormat="1" ht="13.4" customHeight="1"/>
    <row r="268" customFormat="1" ht="13.4" customHeight="1"/>
  </sheetData>
  <sheetProtection algorithmName="SHA-512" hashValue="pJh2EvNZRn6t8AtdbaJCpaYMSl3zErpvVCubVMw7NuH9xLi0Ch7WG5gVs/Xn+ZBcUgBmaZ36ael8JJlBU0lLNw==" saltValue="O53BLlGwE6weCWGmpMdfbw==" spinCount="100000" sheet="1" objects="1" scenarios="1"/>
  <mergeCells count="2">
    <mergeCell ref="B9:H9"/>
    <mergeCell ref="J9:AH9"/>
  </mergeCells>
  <phoneticPr fontId="40" type="noConversion"/>
  <dataValidations count="1">
    <dataValidation showInputMessage="1" showErrorMessage="1" sqref="D269:D1048576 D1:D7 D142:D167 D109:D139 D10:D97 D100:D107" xr:uid="{BC0A14CD-2B27-415D-BEB9-86EF3379759E}"/>
  </dataValidations>
  <hyperlinks>
    <hyperlink ref="B1" location="Control!A1" display="Go to Control Page" xr:uid="{4DB2D66C-DF96-4BEF-93F0-44C73B25E914}"/>
  </hyperlinks>
  <pageMargins left="0.75" right="0.75" top="1" bottom="1" header="0.5" footer="0.5"/>
  <pageSetup paperSize="9" orientation="landscape" r:id="rId1"/>
  <headerFooter alignWithMargins="0"/>
  <ignoredErrors>
    <ignoredError sqref="H56:H64 G156:Q16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DED5-B912-4FED-98AD-ACCF5233F395}">
  <sheetPr codeName="Sheet19">
    <tabColor rgb="FF004C22"/>
  </sheetPr>
  <dimension ref="B1:AE41"/>
  <sheetViews>
    <sheetView showGridLines="0" zoomScale="75" zoomScaleNormal="75" workbookViewId="0">
      <pane ySplit="5" topLeftCell="A23" activePane="bottomLeft" state="frozen"/>
      <selection activeCell="F19" sqref="F19"/>
      <selection pane="bottomLeft" activeCell="E33" sqref="E33"/>
    </sheetView>
  </sheetViews>
  <sheetFormatPr defaultColWidth="9.1796875" defaultRowHeight="12.5"/>
  <cols>
    <col min="1" max="1" width="9.1796875" style="52"/>
    <col min="2" max="2" width="7.54296875" style="52" customWidth="1"/>
    <col min="3" max="3" width="53.36328125" style="52" customWidth="1"/>
    <col min="4" max="4" width="9.6328125" style="52" customWidth="1"/>
    <col min="5" max="5" width="15.26953125" style="52" customWidth="1"/>
    <col min="6" max="6" width="10.6328125" style="52" customWidth="1"/>
    <col min="7" max="31" width="16" style="52" customWidth="1"/>
    <col min="32" max="16384" width="9.1796875" style="52"/>
  </cols>
  <sheetData>
    <row r="1" spans="2:31" s="129" customFormat="1" ht="15.65" customHeight="1">
      <c r="B1" s="209" t="s">
        <v>212</v>
      </c>
    </row>
    <row r="2" spans="2:31" s="129" customFormat="1" ht="16.399999999999999" customHeight="1"/>
    <row r="5" spans="2:31" s="130" customFormat="1" ht="13">
      <c r="B5" s="130" t="s">
        <v>26</v>
      </c>
      <c r="C5" s="130" t="s">
        <v>27</v>
      </c>
      <c r="D5" s="179" t="s">
        <v>30</v>
      </c>
      <c r="E5" s="179" t="s">
        <v>28</v>
      </c>
      <c r="F5" s="179" t="s">
        <v>31</v>
      </c>
      <c r="G5" s="180">
        <f>'Regulatory Asset Base'!J5</f>
        <v>2024</v>
      </c>
      <c r="H5" s="180">
        <f>G5+1</f>
        <v>2025</v>
      </c>
      <c r="I5" s="180">
        <f t="shared" ref="I5:AE5" si="0">H5+1</f>
        <v>2026</v>
      </c>
      <c r="J5" s="180">
        <f t="shared" si="0"/>
        <v>2027</v>
      </c>
      <c r="K5" s="180">
        <f t="shared" si="0"/>
        <v>2028</v>
      </c>
      <c r="L5" s="180">
        <f t="shared" si="0"/>
        <v>2029</v>
      </c>
      <c r="M5" s="180">
        <f t="shared" si="0"/>
        <v>2030</v>
      </c>
      <c r="N5" s="180">
        <f t="shared" si="0"/>
        <v>2031</v>
      </c>
      <c r="O5" s="180">
        <f t="shared" si="0"/>
        <v>2032</v>
      </c>
      <c r="P5" s="180">
        <f t="shared" si="0"/>
        <v>2033</v>
      </c>
      <c r="Q5" s="180">
        <f t="shared" si="0"/>
        <v>2034</v>
      </c>
      <c r="R5" s="180">
        <f t="shared" si="0"/>
        <v>2035</v>
      </c>
      <c r="S5" s="180">
        <f t="shared" si="0"/>
        <v>2036</v>
      </c>
      <c r="T5" s="180">
        <f t="shared" si="0"/>
        <v>2037</v>
      </c>
      <c r="U5" s="180">
        <f t="shared" si="0"/>
        <v>2038</v>
      </c>
      <c r="V5" s="180">
        <f t="shared" si="0"/>
        <v>2039</v>
      </c>
      <c r="W5" s="180">
        <f t="shared" si="0"/>
        <v>2040</v>
      </c>
      <c r="X5" s="180">
        <f t="shared" si="0"/>
        <v>2041</v>
      </c>
      <c r="Y5" s="180">
        <f t="shared" si="0"/>
        <v>2042</v>
      </c>
      <c r="Z5" s="180">
        <f t="shared" si="0"/>
        <v>2043</v>
      </c>
      <c r="AA5" s="180">
        <f t="shared" si="0"/>
        <v>2044</v>
      </c>
      <c r="AB5" s="180">
        <f t="shared" si="0"/>
        <v>2045</v>
      </c>
      <c r="AC5" s="180">
        <f t="shared" si="0"/>
        <v>2046</v>
      </c>
      <c r="AD5" s="180">
        <f t="shared" si="0"/>
        <v>2047</v>
      </c>
      <c r="AE5" s="180">
        <f t="shared" si="0"/>
        <v>2048</v>
      </c>
    </row>
    <row r="8" spans="2:31">
      <c r="G8"/>
      <c r="H8"/>
    </row>
    <row r="10" spans="2:31" s="128" customFormat="1" ht="14.15" customHeight="1">
      <c r="B10" s="132">
        <v>1</v>
      </c>
      <c r="C10" s="130" t="s">
        <v>137</v>
      </c>
    </row>
    <row r="11" spans="2:31">
      <c r="G11" s="74"/>
      <c r="H11" s="74"/>
      <c r="I11" s="74"/>
      <c r="J11" s="74"/>
      <c r="K11" s="74"/>
    </row>
    <row r="12" spans="2:31" ht="13">
      <c r="C12" s="6" t="s">
        <v>112</v>
      </c>
      <c r="D12" s="70"/>
      <c r="E12" s="72" t="s">
        <v>21</v>
      </c>
      <c r="G12" s="133">
        <v>22100000</v>
      </c>
      <c r="H12" s="133">
        <v>88700000</v>
      </c>
      <c r="I12" s="133">
        <v>95100000</v>
      </c>
      <c r="J12" s="133">
        <v>78700000</v>
      </c>
      <c r="K12" s="133">
        <v>48600000</v>
      </c>
      <c r="L12" s="133">
        <v>23600000</v>
      </c>
      <c r="M12" s="133">
        <v>88700000</v>
      </c>
      <c r="N12" s="133">
        <v>29600000</v>
      </c>
      <c r="O12" s="133">
        <v>72900000</v>
      </c>
      <c r="P12" s="133">
        <v>82100000</v>
      </c>
      <c r="Q12" s="133">
        <v>66400000</v>
      </c>
      <c r="R12" s="133">
        <v>72900000</v>
      </c>
      <c r="S12" s="133">
        <v>32000000</v>
      </c>
      <c r="T12" s="133">
        <v>77300000</v>
      </c>
      <c r="U12" s="133">
        <v>44900000</v>
      </c>
      <c r="V12" s="133">
        <v>13300000</v>
      </c>
      <c r="W12" s="133">
        <v>10300000</v>
      </c>
      <c r="X12" s="133">
        <v>41100000</v>
      </c>
      <c r="Y12" s="133">
        <v>5200000</v>
      </c>
      <c r="Z12" s="133">
        <v>29600000</v>
      </c>
      <c r="AA12" s="133">
        <v>68900000</v>
      </c>
      <c r="AB12" s="133">
        <v>1800000</v>
      </c>
      <c r="AC12" s="133">
        <v>61400000</v>
      </c>
      <c r="AD12" s="133">
        <v>15800000</v>
      </c>
      <c r="AE12" s="133">
        <v>88100000</v>
      </c>
    </row>
    <row r="13" spans="2:31" ht="13">
      <c r="C13" s="6" t="s">
        <v>113</v>
      </c>
      <c r="D13" s="70"/>
      <c r="E13" s="72" t="s">
        <v>21</v>
      </c>
      <c r="G13" s="133">
        <v>33800000</v>
      </c>
      <c r="H13" s="133">
        <v>10800000</v>
      </c>
      <c r="I13" s="133">
        <v>42100000</v>
      </c>
      <c r="J13" s="133">
        <v>98200000</v>
      </c>
      <c r="K13" s="133">
        <v>39700000</v>
      </c>
      <c r="L13" s="133">
        <v>35800000</v>
      </c>
      <c r="M13" s="133">
        <v>17000000</v>
      </c>
      <c r="N13" s="133">
        <v>53900000</v>
      </c>
      <c r="O13" s="133">
        <v>23800000</v>
      </c>
      <c r="P13" s="133">
        <v>77900000</v>
      </c>
      <c r="Q13" s="133">
        <v>72900000</v>
      </c>
      <c r="R13" s="133">
        <v>63600000</v>
      </c>
      <c r="S13" s="133">
        <v>4100000</v>
      </c>
      <c r="T13" s="133">
        <v>59500000</v>
      </c>
      <c r="U13" s="133">
        <v>12300000</v>
      </c>
      <c r="V13" s="133">
        <v>61400000</v>
      </c>
      <c r="W13" s="133">
        <v>68800000</v>
      </c>
      <c r="X13" s="133">
        <v>42200000</v>
      </c>
      <c r="Y13" s="133">
        <v>47200000</v>
      </c>
      <c r="Z13" s="133">
        <v>64600000</v>
      </c>
      <c r="AA13" s="133">
        <v>4800000</v>
      </c>
      <c r="AB13" s="133">
        <v>48500000</v>
      </c>
      <c r="AC13" s="133">
        <v>96900000</v>
      </c>
      <c r="AD13" s="133">
        <v>79200000</v>
      </c>
      <c r="AE13" s="133">
        <v>49800000</v>
      </c>
    </row>
    <row r="14" spans="2:31" ht="13">
      <c r="C14" s="6" t="s">
        <v>114</v>
      </c>
      <c r="D14" s="70"/>
      <c r="E14" s="72" t="s">
        <v>21</v>
      </c>
      <c r="G14" s="133">
        <v>73300000</v>
      </c>
      <c r="H14" s="133">
        <v>92500000</v>
      </c>
      <c r="I14" s="133">
        <v>95300000</v>
      </c>
      <c r="J14" s="133">
        <v>73700000</v>
      </c>
      <c r="K14" s="133">
        <v>79200000</v>
      </c>
      <c r="L14" s="133">
        <v>91000000</v>
      </c>
      <c r="M14" s="133">
        <v>17600000</v>
      </c>
      <c r="N14" s="133">
        <v>12800000</v>
      </c>
      <c r="O14" s="133">
        <v>35300000</v>
      </c>
      <c r="P14" s="133">
        <v>83400000</v>
      </c>
      <c r="Q14" s="133">
        <v>87900000</v>
      </c>
      <c r="R14" s="133">
        <v>75900000</v>
      </c>
      <c r="S14" s="133">
        <v>95400000</v>
      </c>
      <c r="T14" s="133">
        <v>35500000</v>
      </c>
      <c r="U14" s="133">
        <v>40900000</v>
      </c>
      <c r="V14" s="133">
        <v>39000000</v>
      </c>
      <c r="W14" s="133">
        <v>34800000</v>
      </c>
      <c r="X14" s="133">
        <v>93100000</v>
      </c>
      <c r="Y14" s="133">
        <v>86600000</v>
      </c>
      <c r="Z14" s="133">
        <v>35700000</v>
      </c>
      <c r="AA14" s="133">
        <v>8600000</v>
      </c>
      <c r="AB14" s="133">
        <v>76200000</v>
      </c>
      <c r="AC14" s="133">
        <v>21400000</v>
      </c>
      <c r="AD14" s="133">
        <v>39900000</v>
      </c>
      <c r="AE14" s="133">
        <v>54000000</v>
      </c>
    </row>
    <row r="15" spans="2:31" ht="13">
      <c r="C15" s="6" t="s">
        <v>115</v>
      </c>
      <c r="D15" s="70"/>
      <c r="E15" s="72" t="s">
        <v>21</v>
      </c>
      <c r="G15" s="133">
        <v>7200000</v>
      </c>
      <c r="H15" s="133">
        <v>82500000</v>
      </c>
      <c r="I15" s="133">
        <v>48100000</v>
      </c>
      <c r="J15" s="133">
        <v>56000000</v>
      </c>
      <c r="K15" s="133">
        <v>28900000</v>
      </c>
      <c r="L15" s="133">
        <v>80400000</v>
      </c>
      <c r="M15" s="133">
        <v>34100000</v>
      </c>
      <c r="N15" s="133">
        <v>72300000</v>
      </c>
      <c r="O15" s="133">
        <v>69600000</v>
      </c>
      <c r="P15" s="133">
        <v>6300000</v>
      </c>
      <c r="Q15" s="133">
        <v>43100000</v>
      </c>
      <c r="R15" s="133">
        <v>48300000</v>
      </c>
      <c r="S15" s="133">
        <v>1700000</v>
      </c>
      <c r="T15" s="133">
        <v>18500000</v>
      </c>
      <c r="U15" s="133">
        <v>67300000</v>
      </c>
      <c r="V15" s="133">
        <v>40700000</v>
      </c>
      <c r="W15" s="133">
        <v>95400000</v>
      </c>
      <c r="X15" s="133">
        <v>72800000</v>
      </c>
      <c r="Y15" s="133">
        <v>1500000</v>
      </c>
      <c r="Z15" s="133">
        <v>60000000</v>
      </c>
      <c r="AA15" s="133">
        <v>89200000</v>
      </c>
      <c r="AB15" s="133">
        <v>88700000</v>
      </c>
      <c r="AC15" s="133">
        <v>73500000</v>
      </c>
      <c r="AD15" s="133">
        <v>70300000</v>
      </c>
      <c r="AE15" s="133">
        <v>12300000</v>
      </c>
    </row>
    <row r="16" spans="2:31" ht="13">
      <c r="C16" s="6" t="s">
        <v>116</v>
      </c>
      <c r="D16" s="70"/>
      <c r="E16" s="72" t="s">
        <v>21</v>
      </c>
      <c r="G16" s="133">
        <v>28800000</v>
      </c>
      <c r="H16" s="133">
        <v>55400000</v>
      </c>
      <c r="I16" s="133">
        <v>3800000</v>
      </c>
      <c r="J16" s="133">
        <v>6000000</v>
      </c>
      <c r="K16" s="133">
        <v>12400000</v>
      </c>
      <c r="L16" s="133">
        <v>71100000</v>
      </c>
      <c r="M16" s="133">
        <v>5000000</v>
      </c>
      <c r="N16" s="133">
        <v>85500000</v>
      </c>
      <c r="O16" s="133">
        <v>18800000</v>
      </c>
      <c r="P16" s="133">
        <v>51200000</v>
      </c>
      <c r="Q16" s="133">
        <v>63100000</v>
      </c>
      <c r="R16" s="133">
        <v>76800000</v>
      </c>
      <c r="S16" s="133">
        <v>93100000</v>
      </c>
      <c r="T16" s="133">
        <v>34100000</v>
      </c>
      <c r="U16" s="133">
        <v>23900000</v>
      </c>
      <c r="V16" s="133">
        <v>47900000</v>
      </c>
      <c r="W16" s="133">
        <v>2600000</v>
      </c>
      <c r="X16" s="133">
        <v>5600000</v>
      </c>
      <c r="Y16" s="133">
        <v>10800000</v>
      </c>
      <c r="Z16" s="133">
        <v>91700000</v>
      </c>
      <c r="AA16" s="133">
        <v>17400000</v>
      </c>
      <c r="AB16" s="133">
        <v>1200000</v>
      </c>
      <c r="AC16" s="133">
        <v>64000000</v>
      </c>
      <c r="AD16" s="133">
        <v>65800000</v>
      </c>
      <c r="AE16" s="133">
        <v>81400000</v>
      </c>
    </row>
    <row r="17" spans="2:31" ht="13">
      <c r="C17" s="6" t="s">
        <v>117</v>
      </c>
      <c r="D17" s="70"/>
      <c r="E17" s="72" t="s">
        <v>21</v>
      </c>
      <c r="G17" s="133">
        <v>30100000</v>
      </c>
      <c r="H17" s="133">
        <v>93200000</v>
      </c>
      <c r="I17" s="133">
        <v>23100000</v>
      </c>
      <c r="J17" s="133">
        <v>94400000</v>
      </c>
      <c r="K17" s="133">
        <v>30800000</v>
      </c>
      <c r="L17" s="133">
        <v>19800000</v>
      </c>
      <c r="M17" s="133">
        <v>84800000</v>
      </c>
      <c r="N17" s="133">
        <v>64200000</v>
      </c>
      <c r="O17" s="133">
        <v>83900000</v>
      </c>
      <c r="P17" s="133">
        <v>15100000</v>
      </c>
      <c r="Q17" s="133">
        <v>67300000</v>
      </c>
      <c r="R17" s="133">
        <v>73900000</v>
      </c>
      <c r="S17" s="133">
        <v>99200000</v>
      </c>
      <c r="T17" s="133">
        <v>11400000</v>
      </c>
      <c r="U17" s="133">
        <v>12700000</v>
      </c>
      <c r="V17" s="133">
        <v>87700000</v>
      </c>
      <c r="W17" s="133">
        <v>92900000</v>
      </c>
      <c r="X17" s="133">
        <v>70100000</v>
      </c>
      <c r="Y17" s="133">
        <v>56800000</v>
      </c>
      <c r="Z17" s="133">
        <v>53500000</v>
      </c>
      <c r="AA17" s="133">
        <v>67800000</v>
      </c>
      <c r="AB17" s="133">
        <v>29700000</v>
      </c>
      <c r="AC17" s="133">
        <v>1600000</v>
      </c>
      <c r="AD17" s="133">
        <v>4500000</v>
      </c>
      <c r="AE17" s="133">
        <v>6000000</v>
      </c>
    </row>
    <row r="18" spans="2:31" ht="13">
      <c r="C18" s="6" t="s">
        <v>118</v>
      </c>
      <c r="D18" s="70"/>
      <c r="E18" s="72" t="s">
        <v>21</v>
      </c>
      <c r="G18" s="133">
        <v>87100000</v>
      </c>
      <c r="H18" s="133">
        <v>5900000</v>
      </c>
      <c r="I18" s="133">
        <v>49200000</v>
      </c>
      <c r="J18" s="133">
        <v>50900000</v>
      </c>
      <c r="K18" s="133">
        <v>43200000</v>
      </c>
      <c r="L18" s="133">
        <v>34100000</v>
      </c>
      <c r="M18" s="133">
        <v>92200000</v>
      </c>
      <c r="N18" s="133">
        <v>98200000</v>
      </c>
      <c r="O18" s="133">
        <v>91300000</v>
      </c>
      <c r="P18" s="133">
        <v>700000</v>
      </c>
      <c r="Q18" s="133">
        <v>27200000</v>
      </c>
      <c r="R18" s="133">
        <v>89900000</v>
      </c>
      <c r="S18" s="133">
        <v>81200000</v>
      </c>
      <c r="T18" s="133">
        <v>26100000</v>
      </c>
      <c r="U18" s="133">
        <v>82300000</v>
      </c>
      <c r="V18" s="133">
        <v>98800000</v>
      </c>
      <c r="W18" s="133">
        <v>25300000</v>
      </c>
      <c r="X18" s="133">
        <v>34100000</v>
      </c>
      <c r="Y18" s="133">
        <v>18400000</v>
      </c>
      <c r="Z18" s="133">
        <v>17600000</v>
      </c>
      <c r="AA18" s="133">
        <v>65800000</v>
      </c>
      <c r="AB18" s="133">
        <v>71400000</v>
      </c>
      <c r="AC18" s="133">
        <v>94400000</v>
      </c>
      <c r="AD18" s="133">
        <v>82900000</v>
      </c>
      <c r="AE18" s="133">
        <v>27600000</v>
      </c>
    </row>
    <row r="19" spans="2:31" ht="13">
      <c r="C19" s="6" t="s">
        <v>119</v>
      </c>
      <c r="D19" s="70"/>
      <c r="E19" s="72" t="s">
        <v>21</v>
      </c>
      <c r="G19" s="133">
        <v>57100000</v>
      </c>
      <c r="H19" s="133">
        <v>93100000</v>
      </c>
      <c r="I19" s="133">
        <v>95300000</v>
      </c>
      <c r="J19" s="133">
        <v>69400000</v>
      </c>
      <c r="K19" s="133">
        <v>16000000</v>
      </c>
      <c r="L19" s="133">
        <v>53000000</v>
      </c>
      <c r="M19" s="133">
        <v>76000000</v>
      </c>
      <c r="N19" s="133">
        <v>19000000</v>
      </c>
      <c r="O19" s="133">
        <v>1400000</v>
      </c>
      <c r="P19" s="133">
        <v>66200000</v>
      </c>
      <c r="Q19" s="133">
        <v>6600000</v>
      </c>
      <c r="R19" s="133">
        <v>3100000</v>
      </c>
      <c r="S19" s="133">
        <v>19200000</v>
      </c>
      <c r="T19" s="133">
        <v>58300000</v>
      </c>
      <c r="U19" s="133">
        <v>87500000</v>
      </c>
      <c r="V19" s="133">
        <v>4500000</v>
      </c>
      <c r="W19" s="133">
        <v>56300000</v>
      </c>
      <c r="X19" s="133">
        <v>39100000</v>
      </c>
      <c r="Y19" s="133">
        <v>55300000</v>
      </c>
      <c r="Z19" s="133">
        <v>34300000</v>
      </c>
      <c r="AA19" s="133">
        <v>46600000</v>
      </c>
      <c r="AB19" s="133">
        <v>30800000</v>
      </c>
      <c r="AC19" s="133">
        <v>3700000</v>
      </c>
      <c r="AD19" s="133">
        <v>99700000</v>
      </c>
      <c r="AE19" s="133">
        <v>6100000</v>
      </c>
    </row>
    <row r="20" spans="2:31" ht="13">
      <c r="C20" s="6" t="s">
        <v>120</v>
      </c>
      <c r="D20" s="70"/>
      <c r="E20" s="72" t="s">
        <v>21</v>
      </c>
      <c r="G20" s="133">
        <v>28600000</v>
      </c>
      <c r="H20" s="133">
        <v>98800000</v>
      </c>
      <c r="I20" s="133">
        <v>14600000</v>
      </c>
      <c r="J20" s="133">
        <v>57800000</v>
      </c>
      <c r="K20" s="133">
        <v>86900000</v>
      </c>
      <c r="L20" s="133">
        <v>28600000</v>
      </c>
      <c r="M20" s="133">
        <v>9300000</v>
      </c>
      <c r="N20" s="133">
        <v>65000000</v>
      </c>
      <c r="O20" s="133">
        <v>24800000</v>
      </c>
      <c r="P20" s="133">
        <v>66200000</v>
      </c>
      <c r="Q20" s="133">
        <v>78200000</v>
      </c>
      <c r="R20" s="133">
        <v>85300000</v>
      </c>
      <c r="S20" s="133">
        <v>24800000</v>
      </c>
      <c r="T20" s="133">
        <v>15100000</v>
      </c>
      <c r="U20" s="133">
        <v>87300000</v>
      </c>
      <c r="V20" s="133">
        <v>43000000</v>
      </c>
      <c r="W20" s="133">
        <v>97700000</v>
      </c>
      <c r="X20" s="133">
        <v>59100000</v>
      </c>
      <c r="Y20" s="133">
        <v>3000000</v>
      </c>
      <c r="Z20" s="133">
        <v>1300000</v>
      </c>
      <c r="AA20" s="133">
        <v>87600000</v>
      </c>
      <c r="AB20" s="133">
        <v>99600000</v>
      </c>
      <c r="AC20" s="133">
        <v>36900000</v>
      </c>
      <c r="AD20" s="133">
        <v>48500000</v>
      </c>
      <c r="AE20" s="133">
        <v>1400000</v>
      </c>
    </row>
    <row r="21" spans="2:31" ht="13">
      <c r="C21" s="6" t="s">
        <v>121</v>
      </c>
      <c r="D21" s="70"/>
      <c r="E21" s="72" t="s">
        <v>21</v>
      </c>
      <c r="G21" s="133">
        <v>94200000</v>
      </c>
      <c r="H21" s="133">
        <v>60100000</v>
      </c>
      <c r="I21" s="133">
        <v>36100000</v>
      </c>
      <c r="J21" s="133">
        <v>23300000</v>
      </c>
      <c r="K21" s="133">
        <v>81200000</v>
      </c>
      <c r="L21" s="133">
        <v>67100000</v>
      </c>
      <c r="M21" s="133">
        <v>48900000</v>
      </c>
      <c r="N21" s="133">
        <v>47600000</v>
      </c>
      <c r="O21" s="133">
        <v>88100000</v>
      </c>
      <c r="P21" s="133">
        <v>78500000</v>
      </c>
      <c r="Q21" s="133">
        <v>86600000</v>
      </c>
      <c r="R21" s="133">
        <v>71500000</v>
      </c>
      <c r="S21" s="133">
        <v>88500000</v>
      </c>
      <c r="T21" s="133">
        <v>48300000</v>
      </c>
      <c r="U21" s="133">
        <v>10700000</v>
      </c>
      <c r="V21" s="133">
        <v>20600000</v>
      </c>
      <c r="W21" s="133">
        <v>20400000</v>
      </c>
      <c r="X21" s="133">
        <v>12700000</v>
      </c>
      <c r="Y21" s="133">
        <v>60000000</v>
      </c>
      <c r="Z21" s="133">
        <v>49100000</v>
      </c>
      <c r="AA21" s="133">
        <v>40900000</v>
      </c>
      <c r="AB21" s="133">
        <v>59300000</v>
      </c>
      <c r="AC21" s="133">
        <v>76300000</v>
      </c>
      <c r="AD21" s="133">
        <v>97600000</v>
      </c>
      <c r="AE21" s="133">
        <v>46300000</v>
      </c>
    </row>
    <row r="22" spans="2:31" s="62" customFormat="1" ht="13">
      <c r="C22" s="55" t="s">
        <v>122</v>
      </c>
      <c r="D22" s="89"/>
      <c r="E22" s="174" t="s">
        <v>21</v>
      </c>
      <c r="F22" s="55"/>
      <c r="G22" s="176">
        <f>SUM(G12:G21)</f>
        <v>462300000</v>
      </c>
      <c r="H22" s="176">
        <f t="shared" ref="H22:AE22" si="1">SUM(H12:H21)</f>
        <v>681000000</v>
      </c>
      <c r="I22" s="176">
        <f t="shared" si="1"/>
        <v>502700000</v>
      </c>
      <c r="J22" s="176">
        <f t="shared" si="1"/>
        <v>608400000</v>
      </c>
      <c r="K22" s="176">
        <f t="shared" si="1"/>
        <v>466900000</v>
      </c>
      <c r="L22" s="176">
        <f t="shared" si="1"/>
        <v>504500000</v>
      </c>
      <c r="M22" s="176">
        <f t="shared" si="1"/>
        <v>473600000</v>
      </c>
      <c r="N22" s="176">
        <f t="shared" si="1"/>
        <v>548100000</v>
      </c>
      <c r="O22" s="176">
        <f t="shared" si="1"/>
        <v>509900000</v>
      </c>
      <c r="P22" s="176">
        <f t="shared" si="1"/>
        <v>527600000</v>
      </c>
      <c r="Q22" s="176">
        <f t="shared" si="1"/>
        <v>599300000</v>
      </c>
      <c r="R22" s="176">
        <f t="shared" si="1"/>
        <v>661200000</v>
      </c>
      <c r="S22" s="176">
        <f t="shared" si="1"/>
        <v>539200000</v>
      </c>
      <c r="T22" s="176">
        <f t="shared" si="1"/>
        <v>384100000</v>
      </c>
      <c r="U22" s="176">
        <f t="shared" si="1"/>
        <v>469800000</v>
      </c>
      <c r="V22" s="176">
        <f t="shared" si="1"/>
        <v>456900000</v>
      </c>
      <c r="W22" s="176">
        <f t="shared" si="1"/>
        <v>504500000</v>
      </c>
      <c r="X22" s="176">
        <f t="shared" si="1"/>
        <v>469900000</v>
      </c>
      <c r="Y22" s="176">
        <f t="shared" si="1"/>
        <v>344800000</v>
      </c>
      <c r="Z22" s="176">
        <f t="shared" si="1"/>
        <v>437400000</v>
      </c>
      <c r="AA22" s="176">
        <f t="shared" si="1"/>
        <v>497600000</v>
      </c>
      <c r="AB22" s="176">
        <f t="shared" si="1"/>
        <v>507200000</v>
      </c>
      <c r="AC22" s="176">
        <f t="shared" si="1"/>
        <v>530100000</v>
      </c>
      <c r="AD22" s="176">
        <f t="shared" si="1"/>
        <v>604200000</v>
      </c>
      <c r="AE22" s="176">
        <f t="shared" si="1"/>
        <v>373000000</v>
      </c>
    </row>
    <row r="23" spans="2:31" ht="13">
      <c r="C23"/>
      <c r="D23" s="70"/>
      <c r="E23" s="7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2:31" s="128" customFormat="1" ht="14.15" customHeight="1">
      <c r="B24" s="132">
        <v>2</v>
      </c>
      <c r="C24" s="130" t="s">
        <v>123</v>
      </c>
    </row>
    <row r="25" spans="2:31" customFormat="1" ht="14.15" customHeight="1"/>
    <row r="26" spans="2:31" ht="13">
      <c r="C26" s="6" t="s">
        <v>123</v>
      </c>
      <c r="D26" s="70"/>
      <c r="E26" s="72" t="s">
        <v>21</v>
      </c>
      <c r="G26" s="133">
        <v>67000000</v>
      </c>
      <c r="H26" s="133">
        <v>11100000</v>
      </c>
      <c r="I26" s="133">
        <v>9700000</v>
      </c>
      <c r="J26" s="133">
        <v>94500000</v>
      </c>
      <c r="K26" s="133">
        <v>78500000</v>
      </c>
      <c r="L26" s="133">
        <v>55500000</v>
      </c>
      <c r="M26" s="133">
        <v>300000</v>
      </c>
      <c r="N26" s="133">
        <v>56500000</v>
      </c>
      <c r="O26" s="133">
        <v>93900000</v>
      </c>
      <c r="P26" s="133">
        <v>21300000</v>
      </c>
      <c r="Q26" s="133">
        <v>64500000</v>
      </c>
      <c r="R26" s="133">
        <v>94200000</v>
      </c>
      <c r="S26" s="133">
        <v>44700000</v>
      </c>
      <c r="T26" s="133">
        <v>30300000</v>
      </c>
      <c r="U26" s="133">
        <v>92600000</v>
      </c>
      <c r="V26" s="133">
        <v>28700000</v>
      </c>
      <c r="W26" s="133">
        <v>91900000</v>
      </c>
      <c r="X26" s="133">
        <v>55400000</v>
      </c>
      <c r="Y26" s="133">
        <v>53800000</v>
      </c>
      <c r="Z26" s="133">
        <v>17900000</v>
      </c>
      <c r="AA26" s="133">
        <v>8400000</v>
      </c>
      <c r="AB26" s="133">
        <v>4800000</v>
      </c>
      <c r="AC26" s="133">
        <v>67400000</v>
      </c>
      <c r="AD26" s="133">
        <v>83600000</v>
      </c>
      <c r="AE26" s="133">
        <v>59500000</v>
      </c>
    </row>
    <row r="27" spans="2:31" ht="13">
      <c r="C27" s="6" t="s">
        <v>124</v>
      </c>
      <c r="D27" s="70"/>
      <c r="E27" s="72" t="s">
        <v>21</v>
      </c>
      <c r="G27" s="133">
        <v>100000</v>
      </c>
      <c r="H27" s="133">
        <v>74800000</v>
      </c>
      <c r="I27" s="133">
        <v>71000000</v>
      </c>
      <c r="J27" s="133">
        <v>28700000</v>
      </c>
      <c r="K27" s="133">
        <v>11000000</v>
      </c>
      <c r="L27" s="133">
        <v>23800000</v>
      </c>
      <c r="M27" s="133">
        <v>68800000</v>
      </c>
      <c r="N27" s="133">
        <v>18000000</v>
      </c>
      <c r="O27" s="133">
        <v>31400000</v>
      </c>
      <c r="P27" s="133">
        <v>50300000</v>
      </c>
      <c r="Q27" s="133">
        <v>61900000</v>
      </c>
      <c r="R27" s="133">
        <v>46900000</v>
      </c>
      <c r="S27" s="133">
        <v>38600000</v>
      </c>
      <c r="T27" s="133">
        <v>81300000</v>
      </c>
      <c r="U27" s="133">
        <v>37400000</v>
      </c>
      <c r="V27" s="133">
        <v>92800000</v>
      </c>
      <c r="W27" s="133">
        <v>34100000</v>
      </c>
      <c r="X27" s="133">
        <v>9400000</v>
      </c>
      <c r="Y27" s="133">
        <v>67300000</v>
      </c>
      <c r="Z27" s="133">
        <v>22600000</v>
      </c>
      <c r="AA27" s="133">
        <v>92900000</v>
      </c>
      <c r="AB27" s="133">
        <v>93700000</v>
      </c>
      <c r="AC27" s="133">
        <v>74800000</v>
      </c>
      <c r="AD27" s="133">
        <v>98300000</v>
      </c>
      <c r="AE27" s="133">
        <v>8200000</v>
      </c>
    </row>
    <row r="28" spans="2:31" ht="13">
      <c r="C28" s="6" t="s">
        <v>125</v>
      </c>
      <c r="D28" s="70"/>
      <c r="E28" s="72" t="s">
        <v>21</v>
      </c>
      <c r="G28" s="133">
        <v>81400000</v>
      </c>
      <c r="H28" s="133">
        <v>33400000</v>
      </c>
      <c r="I28" s="133">
        <v>85400000</v>
      </c>
      <c r="J28" s="133">
        <v>79400000</v>
      </c>
      <c r="K28" s="133">
        <v>1800000</v>
      </c>
      <c r="L28" s="133">
        <v>77700000</v>
      </c>
      <c r="M28" s="133">
        <v>71200000</v>
      </c>
      <c r="N28" s="133">
        <v>95500000</v>
      </c>
      <c r="O28" s="133">
        <v>27700000</v>
      </c>
      <c r="P28" s="133">
        <v>11500000</v>
      </c>
      <c r="Q28" s="133">
        <v>14100000</v>
      </c>
      <c r="R28" s="133">
        <v>92200000</v>
      </c>
      <c r="S28" s="133">
        <v>48700000</v>
      </c>
      <c r="T28" s="133">
        <v>17600000</v>
      </c>
      <c r="U28" s="133">
        <v>21800000</v>
      </c>
      <c r="V28" s="133">
        <v>14100000</v>
      </c>
      <c r="W28" s="133">
        <v>300000</v>
      </c>
      <c r="X28" s="133">
        <v>59600000</v>
      </c>
      <c r="Y28" s="133">
        <v>14300000</v>
      </c>
      <c r="Z28" s="133">
        <v>24400000</v>
      </c>
      <c r="AA28" s="133">
        <v>62900000</v>
      </c>
      <c r="AB28" s="133">
        <v>24800000</v>
      </c>
      <c r="AC28" s="133">
        <v>2700000</v>
      </c>
      <c r="AD28" s="133">
        <v>94000000</v>
      </c>
      <c r="AE28" s="133">
        <v>38200000</v>
      </c>
    </row>
    <row r="29" spans="2:31" ht="13">
      <c r="C29" s="6" t="s">
        <v>126</v>
      </c>
      <c r="D29" s="70"/>
      <c r="E29" s="72" t="s">
        <v>21</v>
      </c>
      <c r="G29" s="133">
        <v>84600000</v>
      </c>
      <c r="H29" s="133">
        <v>3400000</v>
      </c>
      <c r="I29" s="133">
        <v>49400000</v>
      </c>
      <c r="J29" s="133">
        <v>3500000</v>
      </c>
      <c r="K29" s="133">
        <v>81500000</v>
      </c>
      <c r="L29" s="133">
        <v>74600000</v>
      </c>
      <c r="M29" s="133">
        <v>33200000</v>
      </c>
      <c r="N29" s="133">
        <v>21000000</v>
      </c>
      <c r="O29" s="133">
        <v>35300000</v>
      </c>
      <c r="P29" s="133">
        <v>94200000</v>
      </c>
      <c r="Q29" s="133">
        <v>44100000</v>
      </c>
      <c r="R29" s="133">
        <v>2000000</v>
      </c>
      <c r="S29" s="133">
        <v>47100000</v>
      </c>
      <c r="T29" s="133">
        <v>80500000</v>
      </c>
      <c r="U29" s="133">
        <v>14200000</v>
      </c>
      <c r="V29" s="133">
        <v>51200000</v>
      </c>
      <c r="W29" s="133">
        <v>67400000</v>
      </c>
      <c r="X29" s="133">
        <v>500000</v>
      </c>
      <c r="Y29" s="133">
        <v>95700000</v>
      </c>
      <c r="Z29" s="133">
        <v>19500000</v>
      </c>
      <c r="AA29" s="133">
        <v>90700000</v>
      </c>
      <c r="AB29" s="133">
        <v>40300000</v>
      </c>
      <c r="AC29" s="133">
        <v>50800000</v>
      </c>
      <c r="AD29" s="133">
        <v>11800000</v>
      </c>
      <c r="AE29" s="133">
        <v>16000000</v>
      </c>
    </row>
    <row r="30" spans="2:31" ht="13">
      <c r="C30" s="6" t="s">
        <v>127</v>
      </c>
      <c r="D30" s="70"/>
      <c r="E30" s="72" t="s">
        <v>21</v>
      </c>
      <c r="G30" s="133">
        <v>20300000</v>
      </c>
      <c r="H30" s="133">
        <v>55900000</v>
      </c>
      <c r="I30" s="133">
        <v>95800000</v>
      </c>
      <c r="J30" s="133">
        <v>62000000</v>
      </c>
      <c r="K30" s="133">
        <v>32800000</v>
      </c>
      <c r="L30" s="133">
        <v>19500000</v>
      </c>
      <c r="M30" s="133">
        <v>54500000</v>
      </c>
      <c r="N30" s="133">
        <v>56500000</v>
      </c>
      <c r="O30" s="133">
        <v>31500000</v>
      </c>
      <c r="P30" s="133">
        <v>83000000</v>
      </c>
      <c r="Q30" s="133">
        <v>74400000</v>
      </c>
      <c r="R30" s="133">
        <v>3100000</v>
      </c>
      <c r="S30" s="133">
        <v>45900000</v>
      </c>
      <c r="T30" s="133">
        <v>76700000</v>
      </c>
      <c r="U30" s="133">
        <v>84000000</v>
      </c>
      <c r="V30" s="133">
        <v>19300000</v>
      </c>
      <c r="W30" s="133">
        <v>29800000</v>
      </c>
      <c r="X30" s="133">
        <v>66700000</v>
      </c>
      <c r="Y30" s="133">
        <v>38800000</v>
      </c>
      <c r="Z30" s="133">
        <v>27900000</v>
      </c>
      <c r="AA30" s="133">
        <v>88700000</v>
      </c>
      <c r="AB30" s="133">
        <v>26100000</v>
      </c>
      <c r="AC30" s="133">
        <v>96400000</v>
      </c>
      <c r="AD30" s="133">
        <v>21900000</v>
      </c>
      <c r="AE30" s="133">
        <v>10200000</v>
      </c>
    </row>
    <row r="31" spans="2:31" ht="13">
      <c r="C31" s="6" t="s">
        <v>128</v>
      </c>
      <c r="D31" s="70"/>
      <c r="E31" s="72" t="s">
        <v>21</v>
      </c>
      <c r="G31" s="133">
        <v>92000000</v>
      </c>
      <c r="H31" s="133">
        <v>92000000</v>
      </c>
      <c r="I31" s="133">
        <v>18600000</v>
      </c>
      <c r="J31" s="133">
        <v>96000000</v>
      </c>
      <c r="K31" s="133">
        <v>12400000</v>
      </c>
      <c r="L31" s="133">
        <v>63600000</v>
      </c>
      <c r="M31" s="133">
        <v>91900000</v>
      </c>
      <c r="N31" s="133">
        <v>43800000</v>
      </c>
      <c r="O31" s="133">
        <v>73900000</v>
      </c>
      <c r="P31" s="133">
        <v>96000000</v>
      </c>
      <c r="Q31" s="133">
        <v>39900000</v>
      </c>
      <c r="R31" s="133">
        <v>27300000</v>
      </c>
      <c r="S31" s="133">
        <v>1200000</v>
      </c>
      <c r="T31" s="133">
        <v>88400000</v>
      </c>
      <c r="U31" s="133">
        <v>67900000</v>
      </c>
      <c r="V31" s="133">
        <v>20600000</v>
      </c>
      <c r="W31" s="133">
        <v>8400000</v>
      </c>
      <c r="X31" s="133">
        <v>77900000</v>
      </c>
      <c r="Y31" s="133">
        <v>92300000</v>
      </c>
      <c r="Z31" s="133">
        <v>9200000</v>
      </c>
      <c r="AA31" s="133">
        <v>8000000</v>
      </c>
      <c r="AB31" s="133">
        <v>34200000</v>
      </c>
      <c r="AC31" s="133">
        <v>6600000</v>
      </c>
      <c r="AD31" s="133">
        <v>52400000</v>
      </c>
      <c r="AE31" s="133">
        <v>70500000</v>
      </c>
    </row>
    <row r="32" spans="2:31" ht="13">
      <c r="C32" s="6" t="s">
        <v>129</v>
      </c>
      <c r="D32" s="70"/>
      <c r="E32" s="72" t="s">
        <v>21</v>
      </c>
      <c r="G32" s="133">
        <v>39200000</v>
      </c>
      <c r="H32" s="133">
        <v>32600000</v>
      </c>
      <c r="I32" s="133">
        <v>58000000</v>
      </c>
      <c r="J32" s="133">
        <v>28400000</v>
      </c>
      <c r="K32" s="133">
        <v>84700000</v>
      </c>
      <c r="L32" s="133">
        <v>25000000</v>
      </c>
      <c r="M32" s="133">
        <v>40600000</v>
      </c>
      <c r="N32" s="133">
        <v>27200000</v>
      </c>
      <c r="O32" s="133">
        <v>70900000</v>
      </c>
      <c r="P32" s="133">
        <v>85500000</v>
      </c>
      <c r="Q32" s="133">
        <v>9300000</v>
      </c>
      <c r="R32" s="133">
        <v>50100000</v>
      </c>
      <c r="S32" s="133">
        <v>2700000</v>
      </c>
      <c r="T32" s="133">
        <v>54500000</v>
      </c>
      <c r="U32" s="133">
        <v>87200000</v>
      </c>
      <c r="V32" s="133">
        <v>98500000</v>
      </c>
      <c r="W32" s="133">
        <v>99400000</v>
      </c>
      <c r="X32" s="133">
        <v>30200000</v>
      </c>
      <c r="Y32" s="133">
        <v>37800000</v>
      </c>
      <c r="Z32" s="133">
        <v>20100000</v>
      </c>
      <c r="AA32" s="133">
        <v>83100000</v>
      </c>
      <c r="AB32" s="133">
        <v>57700000</v>
      </c>
      <c r="AC32" s="133">
        <v>7500000</v>
      </c>
      <c r="AD32" s="133">
        <v>93500000</v>
      </c>
      <c r="AE32" s="133">
        <v>24400000</v>
      </c>
    </row>
    <row r="33" spans="3:31" ht="13">
      <c r="C33" s="6" t="s">
        <v>130</v>
      </c>
      <c r="D33" s="70"/>
      <c r="E33" s="72" t="s">
        <v>21</v>
      </c>
      <c r="G33" s="133">
        <v>60500000</v>
      </c>
      <c r="H33" s="133">
        <v>23100000</v>
      </c>
      <c r="I33" s="133">
        <v>97100000</v>
      </c>
      <c r="J33" s="133">
        <v>77000000</v>
      </c>
      <c r="K33" s="133">
        <v>99300000</v>
      </c>
      <c r="L33" s="133">
        <v>70500000</v>
      </c>
      <c r="M33" s="133">
        <v>9200000</v>
      </c>
      <c r="N33" s="133">
        <v>23100000</v>
      </c>
      <c r="O33" s="133">
        <v>80600000</v>
      </c>
      <c r="P33" s="133">
        <v>13500000</v>
      </c>
      <c r="Q33" s="133">
        <v>20400000</v>
      </c>
      <c r="R33" s="133">
        <v>60100000</v>
      </c>
      <c r="S33" s="133">
        <v>11100000</v>
      </c>
      <c r="T33" s="133">
        <v>85500000</v>
      </c>
      <c r="U33" s="133">
        <v>97800000</v>
      </c>
      <c r="V33" s="133">
        <v>86900000</v>
      </c>
      <c r="W33" s="133">
        <v>90900000</v>
      </c>
      <c r="X33" s="133">
        <v>61700000</v>
      </c>
      <c r="Y33" s="133">
        <v>98700000</v>
      </c>
      <c r="Z33" s="133">
        <v>89200000</v>
      </c>
      <c r="AA33" s="133">
        <v>100000</v>
      </c>
      <c r="AB33" s="133">
        <v>11300000</v>
      </c>
      <c r="AC33" s="133">
        <v>10500000</v>
      </c>
      <c r="AD33" s="133">
        <v>66600000</v>
      </c>
      <c r="AE33" s="133">
        <v>76100000</v>
      </c>
    </row>
    <row r="34" spans="3:31" ht="13">
      <c r="C34" s="6" t="s">
        <v>131</v>
      </c>
      <c r="D34" s="70"/>
      <c r="E34" s="72" t="s">
        <v>21</v>
      </c>
      <c r="G34" s="133">
        <v>31600000</v>
      </c>
      <c r="H34" s="133">
        <v>28100000</v>
      </c>
      <c r="I34" s="133">
        <v>61200000</v>
      </c>
      <c r="J34" s="133">
        <v>54900000</v>
      </c>
      <c r="K34" s="133">
        <v>73900000</v>
      </c>
      <c r="L34" s="133">
        <v>19600000</v>
      </c>
      <c r="M34" s="133">
        <v>75400000</v>
      </c>
      <c r="N34" s="133">
        <v>67700000</v>
      </c>
      <c r="O34" s="133">
        <v>95200000</v>
      </c>
      <c r="P34" s="133">
        <v>60900000</v>
      </c>
      <c r="Q34" s="133">
        <v>30300000</v>
      </c>
      <c r="R34" s="133">
        <v>14300000</v>
      </c>
      <c r="S34" s="133">
        <v>82200000</v>
      </c>
      <c r="T34" s="133">
        <v>64200000</v>
      </c>
      <c r="U34" s="133">
        <v>100000000</v>
      </c>
      <c r="V34" s="133">
        <v>50700000</v>
      </c>
      <c r="W34" s="133">
        <v>2800000</v>
      </c>
      <c r="X34" s="133">
        <v>71000000</v>
      </c>
      <c r="Y34" s="133">
        <v>97800000</v>
      </c>
      <c r="Z34" s="133">
        <v>55300000</v>
      </c>
      <c r="AA34" s="133">
        <v>14400000</v>
      </c>
      <c r="AB34" s="133">
        <v>43100000</v>
      </c>
      <c r="AC34" s="133">
        <v>85200000</v>
      </c>
      <c r="AD34" s="133">
        <v>61700000</v>
      </c>
      <c r="AE34" s="133">
        <v>9300000</v>
      </c>
    </row>
    <row r="35" spans="3:31" ht="13">
      <c r="C35" s="6" t="s">
        <v>132</v>
      </c>
      <c r="D35" s="70"/>
      <c r="E35" s="72" t="s">
        <v>21</v>
      </c>
      <c r="G35" s="133">
        <v>8200000</v>
      </c>
      <c r="H35" s="133">
        <v>52000000</v>
      </c>
      <c r="I35" s="133">
        <v>51700000</v>
      </c>
      <c r="J35" s="133">
        <v>75600000</v>
      </c>
      <c r="K35" s="133">
        <v>77100000</v>
      </c>
      <c r="L35" s="133">
        <v>6600000</v>
      </c>
      <c r="M35" s="133">
        <v>67000000</v>
      </c>
      <c r="N35" s="133">
        <v>62000000</v>
      </c>
      <c r="O35" s="133">
        <v>91100000</v>
      </c>
      <c r="P35" s="133">
        <v>56100000</v>
      </c>
      <c r="Q35" s="133">
        <v>11100000</v>
      </c>
      <c r="R35" s="133">
        <v>66400000</v>
      </c>
      <c r="S35" s="133">
        <v>56000000</v>
      </c>
      <c r="T35" s="133">
        <v>19700000</v>
      </c>
      <c r="U35" s="133">
        <v>55200000</v>
      </c>
      <c r="V35" s="133">
        <v>13900000</v>
      </c>
      <c r="W35" s="133">
        <v>23300000</v>
      </c>
      <c r="X35" s="133">
        <v>22200000</v>
      </c>
      <c r="Y35" s="133">
        <v>64600000</v>
      </c>
      <c r="Z35" s="133">
        <v>22000000</v>
      </c>
      <c r="AA35" s="133">
        <v>26700000</v>
      </c>
      <c r="AB35" s="133">
        <v>11600000</v>
      </c>
      <c r="AC35" s="133">
        <v>80300000</v>
      </c>
      <c r="AD35" s="133">
        <v>55600000</v>
      </c>
      <c r="AE35" s="133">
        <v>44100000</v>
      </c>
    </row>
    <row r="36" spans="3:31" ht="13">
      <c r="C36" s="6" t="s">
        <v>133</v>
      </c>
      <c r="D36" s="70"/>
      <c r="E36" s="72" t="s">
        <v>21</v>
      </c>
      <c r="G36" s="133">
        <v>18400000</v>
      </c>
      <c r="H36" s="133">
        <v>1900000</v>
      </c>
      <c r="I36" s="133">
        <v>70600000</v>
      </c>
      <c r="J36" s="133">
        <v>32700000</v>
      </c>
      <c r="K36" s="133">
        <v>26300000</v>
      </c>
      <c r="L36" s="133">
        <v>100000000</v>
      </c>
      <c r="M36" s="133">
        <v>81800000</v>
      </c>
      <c r="N36" s="133">
        <v>11600000</v>
      </c>
      <c r="O36" s="133">
        <v>57700000</v>
      </c>
      <c r="P36" s="133">
        <v>87100000</v>
      </c>
      <c r="Q36" s="133">
        <v>95700000</v>
      </c>
      <c r="R36" s="133">
        <v>80300000</v>
      </c>
      <c r="S36" s="133">
        <v>5000000</v>
      </c>
      <c r="T36" s="133">
        <v>61400000</v>
      </c>
      <c r="U36" s="133">
        <v>49100000</v>
      </c>
      <c r="V36" s="133">
        <v>40400000</v>
      </c>
      <c r="W36" s="133">
        <v>41200000</v>
      </c>
      <c r="X36" s="133">
        <v>100000000</v>
      </c>
      <c r="Y36" s="133">
        <v>88600000</v>
      </c>
      <c r="Z36" s="133">
        <v>9000000</v>
      </c>
      <c r="AA36" s="133">
        <v>75000000</v>
      </c>
      <c r="AB36" s="133">
        <v>78200000</v>
      </c>
      <c r="AC36" s="133">
        <v>59600000</v>
      </c>
      <c r="AD36" s="133">
        <v>69300000</v>
      </c>
      <c r="AE36" s="133">
        <v>34200000</v>
      </c>
    </row>
    <row r="37" spans="3:31" ht="13">
      <c r="C37" s="6" t="s">
        <v>134</v>
      </c>
      <c r="D37" s="70"/>
      <c r="E37" s="72" t="s">
        <v>21</v>
      </c>
      <c r="G37" s="133">
        <v>77900000</v>
      </c>
      <c r="H37" s="133">
        <v>33400000</v>
      </c>
      <c r="I37" s="133">
        <v>9400000</v>
      </c>
      <c r="J37" s="133">
        <v>5400000</v>
      </c>
      <c r="K37" s="133">
        <v>4000000</v>
      </c>
      <c r="L37" s="133">
        <v>35200000</v>
      </c>
      <c r="M37" s="133">
        <v>68700000</v>
      </c>
      <c r="N37" s="133">
        <v>13400000</v>
      </c>
      <c r="O37" s="133">
        <v>6300000</v>
      </c>
      <c r="P37" s="133">
        <v>34000000</v>
      </c>
      <c r="Q37" s="133">
        <v>85300000</v>
      </c>
      <c r="R37" s="133">
        <v>47400000</v>
      </c>
      <c r="S37" s="133">
        <v>54200000</v>
      </c>
      <c r="T37" s="133">
        <v>95400000</v>
      </c>
      <c r="U37" s="133">
        <v>66300000</v>
      </c>
      <c r="V37" s="133">
        <v>34100000</v>
      </c>
      <c r="W37" s="133">
        <v>58500000</v>
      </c>
      <c r="X37" s="133">
        <v>32900000</v>
      </c>
      <c r="Y37" s="133">
        <v>72200000</v>
      </c>
      <c r="Z37" s="133">
        <v>71000000</v>
      </c>
      <c r="AA37" s="133">
        <v>6700000</v>
      </c>
      <c r="AB37" s="133">
        <v>80900000</v>
      </c>
      <c r="AC37" s="133">
        <v>57900000</v>
      </c>
      <c r="AD37" s="133">
        <v>76000000</v>
      </c>
      <c r="AE37" s="133">
        <v>46600000</v>
      </c>
    </row>
    <row r="38" spans="3:31" ht="13">
      <c r="C38" s="6" t="s">
        <v>135</v>
      </c>
      <c r="D38" s="70"/>
      <c r="E38" s="72" t="s">
        <v>21</v>
      </c>
      <c r="G38" s="133">
        <v>88000000</v>
      </c>
      <c r="H38" s="133">
        <v>93700000</v>
      </c>
      <c r="I38" s="133">
        <v>55800000</v>
      </c>
      <c r="J38" s="133">
        <v>29200000</v>
      </c>
      <c r="K38" s="133">
        <v>11600000</v>
      </c>
      <c r="L38" s="133">
        <v>22600000</v>
      </c>
      <c r="M38" s="133">
        <v>25900000</v>
      </c>
      <c r="N38" s="133">
        <v>40700000</v>
      </c>
      <c r="O38" s="133">
        <v>7900000</v>
      </c>
      <c r="P38" s="133">
        <v>28700000</v>
      </c>
      <c r="Q38" s="133">
        <v>90500000</v>
      </c>
      <c r="R38" s="133">
        <v>3200000</v>
      </c>
      <c r="S38" s="133">
        <v>7100000</v>
      </c>
      <c r="T38" s="133">
        <v>50000000</v>
      </c>
      <c r="U38" s="133">
        <v>69500000</v>
      </c>
      <c r="V38" s="133">
        <v>34500000</v>
      </c>
      <c r="W38" s="133">
        <v>22300000</v>
      </c>
      <c r="X38" s="133">
        <v>57300000</v>
      </c>
      <c r="Y38" s="133">
        <v>26300000</v>
      </c>
      <c r="Z38" s="133">
        <v>9600000</v>
      </c>
      <c r="AA38" s="133">
        <v>63200000</v>
      </c>
      <c r="AB38" s="133">
        <v>57900000</v>
      </c>
      <c r="AC38" s="133">
        <v>88900000</v>
      </c>
      <c r="AD38" s="133">
        <v>2900000</v>
      </c>
      <c r="AE38" s="133">
        <v>5600000</v>
      </c>
    </row>
    <row r="39" spans="3:31" s="62" customFormat="1" ht="13">
      <c r="C39" s="54" t="s">
        <v>138</v>
      </c>
      <c r="D39" s="173"/>
      <c r="E39" s="174" t="s">
        <v>21</v>
      </c>
      <c r="G39" s="175">
        <f>SUM(G26:G38)</f>
        <v>669200000</v>
      </c>
      <c r="H39" s="175">
        <f t="shared" ref="H39:AE39" si="2">SUM(H26:H38)</f>
        <v>535400000</v>
      </c>
      <c r="I39" s="175">
        <f t="shared" si="2"/>
        <v>733700000</v>
      </c>
      <c r="J39" s="175">
        <f t="shared" si="2"/>
        <v>667300000</v>
      </c>
      <c r="K39" s="175">
        <f t="shared" si="2"/>
        <v>594900000</v>
      </c>
      <c r="L39" s="175">
        <f t="shared" si="2"/>
        <v>594200000</v>
      </c>
      <c r="M39" s="175">
        <f t="shared" si="2"/>
        <v>688500000</v>
      </c>
      <c r="N39" s="175">
        <f t="shared" si="2"/>
        <v>537000000</v>
      </c>
      <c r="O39" s="175">
        <f t="shared" si="2"/>
        <v>703400000</v>
      </c>
      <c r="P39" s="175">
        <f t="shared" si="2"/>
        <v>722100000</v>
      </c>
      <c r="Q39" s="175">
        <f t="shared" si="2"/>
        <v>641500000</v>
      </c>
      <c r="R39" s="175">
        <f t="shared" si="2"/>
        <v>587500000</v>
      </c>
      <c r="S39" s="175">
        <f t="shared" si="2"/>
        <v>444500000</v>
      </c>
      <c r="T39" s="175">
        <f t="shared" si="2"/>
        <v>805500000</v>
      </c>
      <c r="U39" s="175">
        <f t="shared" si="2"/>
        <v>843000000</v>
      </c>
      <c r="V39" s="175">
        <f t="shared" si="2"/>
        <v>585700000</v>
      </c>
      <c r="W39" s="175">
        <f t="shared" si="2"/>
        <v>570300000</v>
      </c>
      <c r="X39" s="175">
        <f t="shared" si="2"/>
        <v>644800000</v>
      </c>
      <c r="Y39" s="175">
        <f t="shared" si="2"/>
        <v>848200000</v>
      </c>
      <c r="Z39" s="175">
        <f t="shared" si="2"/>
        <v>397700000</v>
      </c>
      <c r="AA39" s="175">
        <f t="shared" si="2"/>
        <v>620800000</v>
      </c>
      <c r="AB39" s="175">
        <f t="shared" si="2"/>
        <v>564600000</v>
      </c>
      <c r="AC39" s="175">
        <f t="shared" si="2"/>
        <v>688600000</v>
      </c>
      <c r="AD39" s="175">
        <f t="shared" si="2"/>
        <v>787600000</v>
      </c>
      <c r="AE39" s="175">
        <f t="shared" si="2"/>
        <v>442900000</v>
      </c>
    </row>
    <row r="40" spans="3:31" customFormat="1" ht="13" thickBot="1"/>
    <row r="41" spans="3:31" s="62" customFormat="1" ht="13.5" thickBot="1">
      <c r="C41" s="54" t="s">
        <v>136</v>
      </c>
      <c r="D41" s="173"/>
      <c r="E41" s="174" t="s">
        <v>21</v>
      </c>
      <c r="G41" s="196">
        <f>G22+G39</f>
        <v>1131500000</v>
      </c>
      <c r="H41" s="196">
        <f t="shared" ref="H41:AE41" si="3">H22+H39</f>
        <v>1216400000</v>
      </c>
      <c r="I41" s="196">
        <f t="shared" si="3"/>
        <v>1236400000</v>
      </c>
      <c r="J41" s="196">
        <f t="shared" si="3"/>
        <v>1275700000</v>
      </c>
      <c r="K41" s="196">
        <f t="shared" si="3"/>
        <v>1061800000</v>
      </c>
      <c r="L41" s="196">
        <f t="shared" si="3"/>
        <v>1098700000</v>
      </c>
      <c r="M41" s="196">
        <f t="shared" si="3"/>
        <v>1162100000</v>
      </c>
      <c r="N41" s="196">
        <f t="shared" si="3"/>
        <v>1085100000</v>
      </c>
      <c r="O41" s="196">
        <f t="shared" si="3"/>
        <v>1213300000</v>
      </c>
      <c r="P41" s="196">
        <f t="shared" si="3"/>
        <v>1249700000</v>
      </c>
      <c r="Q41" s="196">
        <f t="shared" si="3"/>
        <v>1240800000</v>
      </c>
      <c r="R41" s="196">
        <f t="shared" si="3"/>
        <v>1248700000</v>
      </c>
      <c r="S41" s="196">
        <f t="shared" si="3"/>
        <v>983700000</v>
      </c>
      <c r="T41" s="196">
        <f t="shared" si="3"/>
        <v>1189600000</v>
      </c>
      <c r="U41" s="196">
        <f t="shared" si="3"/>
        <v>1312800000</v>
      </c>
      <c r="V41" s="196">
        <f t="shared" si="3"/>
        <v>1042600000</v>
      </c>
      <c r="W41" s="196">
        <f t="shared" si="3"/>
        <v>1074800000</v>
      </c>
      <c r="X41" s="196">
        <f t="shared" si="3"/>
        <v>1114700000</v>
      </c>
      <c r="Y41" s="196">
        <f t="shared" si="3"/>
        <v>1193000000</v>
      </c>
      <c r="Z41" s="196">
        <f t="shared" si="3"/>
        <v>835100000</v>
      </c>
      <c r="AA41" s="196">
        <f t="shared" si="3"/>
        <v>1118400000</v>
      </c>
      <c r="AB41" s="196">
        <f t="shared" si="3"/>
        <v>1071800000</v>
      </c>
      <c r="AC41" s="196">
        <f>AC22+AC39</f>
        <v>1218700000</v>
      </c>
      <c r="AD41" s="196">
        <f t="shared" si="3"/>
        <v>1391800000</v>
      </c>
      <c r="AE41" s="196">
        <f t="shared" si="3"/>
        <v>815900000</v>
      </c>
    </row>
  </sheetData>
  <sheetProtection algorithmName="SHA-512" hashValue="kKnfobz4t3Va2S88QzSBzC8aH84BOhy3kOy/r0FLkIrkWHwPWCWm14JMKJGZhyBZtcqOh6gxjixS5btiKZIOaA==" saltValue="ecktJQzg6lWQ27oEzI1rzw==" spinCount="100000" sheet="1" objects="1" scenarios="1"/>
  <dataValidations count="2">
    <dataValidation type="list" allowBlank="1" showInputMessage="1" showErrorMessage="1" sqref="D20" xr:uid="{DDEA708C-1904-4156-9636-7AD9B4A1C8BC}">
      <formula1>#REF!</formula1>
    </dataValidation>
    <dataValidation type="list" allowBlank="1" showInputMessage="1" showErrorMessage="1" sqref="D12:D19" xr:uid="{1179A86B-59DC-4EDD-94A9-DBF277BFCDFA}">
      <formula1>$C$22:$C$27</formula1>
    </dataValidation>
  </dataValidations>
  <hyperlinks>
    <hyperlink ref="B1" location="Control!A1" display="Go to Control Page" xr:uid="{B694868B-CCD8-4746-BB8D-454962B1F88B}"/>
  </hyperlinks>
  <pageMargins left="0.75" right="0.75" top="1" bottom="1" header="0.5" footer="0.5"/>
  <pageSetup paperSize="9" orientation="landscape" r:id="rId1"/>
  <headerFooter alignWithMargins="0"/>
  <ignoredErrors>
    <ignoredError sqref="G22 H22:AE22 G39:AE39 G41:AE4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C76E-DFA9-42CB-AA9C-D4518703051D}">
  <sheetPr codeName="Sheet5"/>
  <dimension ref="B1:D8"/>
  <sheetViews>
    <sheetView showGridLines="0" zoomScaleNormal="100" zoomScaleSheetLayoutView="100" workbookViewId="0">
      <selection activeCell="F13" sqref="F13"/>
    </sheetView>
  </sheetViews>
  <sheetFormatPr defaultRowHeight="12.5"/>
  <cols>
    <col min="2" max="2" width="9.453125" customWidth="1"/>
    <col min="3" max="3" width="31.453125" customWidth="1"/>
    <col min="4" max="4" width="84.453125" customWidth="1"/>
  </cols>
  <sheetData>
    <row r="1" spans="2:4" ht="15.5">
      <c r="B1" s="236" t="s">
        <v>212</v>
      </c>
      <c r="C1" s="88"/>
      <c r="D1" s="88"/>
    </row>
    <row r="2" spans="2:4" ht="15.5">
      <c r="B2" s="236"/>
      <c r="C2" s="88"/>
      <c r="D2" s="88"/>
    </row>
    <row r="3" spans="2:4" ht="15.5">
      <c r="B3" s="236"/>
      <c r="C3" s="88"/>
      <c r="D3" s="88"/>
    </row>
    <row r="4" spans="2:4" ht="15.5">
      <c r="B4" s="252" t="s">
        <v>67</v>
      </c>
      <c r="C4" s="252" t="s">
        <v>68</v>
      </c>
      <c r="D4" s="254" t="s">
        <v>69</v>
      </c>
    </row>
    <row r="5" spans="2:4" ht="15.5">
      <c r="B5" s="150">
        <v>9</v>
      </c>
      <c r="C5" s="151" t="s">
        <v>197</v>
      </c>
      <c r="D5" s="253" t="s">
        <v>221</v>
      </c>
    </row>
    <row r="6" spans="2:4" ht="15.5">
      <c r="B6" s="150">
        <v>10</v>
      </c>
      <c r="C6" s="151" t="s">
        <v>198</v>
      </c>
      <c r="D6" s="253" t="s">
        <v>234</v>
      </c>
    </row>
    <row r="7" spans="2:4" ht="15.5">
      <c r="B7" s="150">
        <f>B6+1</f>
        <v>11</v>
      </c>
      <c r="C7" s="151" t="s">
        <v>211</v>
      </c>
      <c r="D7" s="253" t="s">
        <v>232</v>
      </c>
    </row>
    <row r="8" spans="2:4" ht="15.5">
      <c r="B8" s="150">
        <f>B7+1</f>
        <v>12</v>
      </c>
      <c r="C8" s="151" t="s">
        <v>57</v>
      </c>
      <c r="D8" s="253" t="s">
        <v>233</v>
      </c>
    </row>
  </sheetData>
  <hyperlinks>
    <hyperlink ref="C6" location="'Asset Depreciation'!A1" display="Asset Depreciation" xr:uid="{1D97C74E-FF5A-44C6-A58A-4263C6FC1166}"/>
    <hyperlink ref="C7" location="'Tariff Calculation'!A1" display="Tariff Calculation" xr:uid="{F7DA8FC8-43A1-4034-BCDF-3BC133C0555B}"/>
    <hyperlink ref="C5" location="'Gen and Trans'!A1" display="Gen and Trans" xr:uid="{C034B9A4-AF64-44DB-8024-C76D4DBF79AD}"/>
    <hyperlink ref="B1" location="Control!A1" display="Go to Control Page" xr:uid="{5743AB0C-63DF-476E-B61E-D49F3C905D8D}"/>
    <hyperlink ref="C8" location="'Tariff Calculation'!A1" display="Tariff Calculation" xr:uid="{53FFDEA1-DACC-48A4-926D-C51E3C6332FE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Error Report</vt:lpstr>
      <vt:lpstr>Cover Page</vt:lpstr>
      <vt:lpstr>Control</vt:lpstr>
      <vt:lpstr>User Guide</vt:lpstr>
      <vt:lpstr>-Input--&gt;</vt:lpstr>
      <vt:lpstr>Input Data</vt:lpstr>
      <vt:lpstr>Regulatory Asset Base</vt:lpstr>
      <vt:lpstr>Regulated OPEX</vt:lpstr>
      <vt:lpstr>-Calculations--&gt;</vt:lpstr>
      <vt:lpstr>Gen and Trans</vt:lpstr>
      <vt:lpstr>Asset Depreciation</vt:lpstr>
      <vt:lpstr>Tariff Calculation</vt:lpstr>
      <vt:lpstr>Tariff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Enugu State Regulatory Commission Tariff Model</dc:title>
  <dc:subject>Financial Model</dc:subject>
  <dc:creator>S2R Consulting</dc:creator>
  <cp:lastModifiedBy>Chinedum Ukabiala</cp:lastModifiedBy>
  <cp:lastPrinted>2024-10-01T22:02:42Z</cp:lastPrinted>
  <dcterms:created xsi:type="dcterms:W3CDTF">2003-08-07T05:05:21Z</dcterms:created>
  <dcterms:modified xsi:type="dcterms:W3CDTF">2024-10-02T08:22:02Z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